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/>
  <mc:AlternateContent xmlns:mc="http://schemas.openxmlformats.org/markup-compatibility/2006">
    <mc:Choice Requires="x15">
      <x15ac:absPath xmlns:x15ac="http://schemas.microsoft.com/office/spreadsheetml/2010/11/ac" url="D:\OneDrive - “Mkhitar Sebastatsi” Educational Complex 7\ԷԼ. ՄԱՏԵՆԱՎԱՐՈՒԹՅՈՒՆ\ԼՐԱՎՃԱՐՆԵՐ\2016-2017\"/>
    </mc:Choice>
  </mc:AlternateContent>
  <bookViews>
    <workbookView xWindow="0" yWindow="225" windowWidth="19200" windowHeight="10725"/>
  </bookViews>
  <sheets>
    <sheet name="dproc" sheetId="1" r:id="rId1"/>
    <sheet name="masnag" sheetId="11" r:id="rId2"/>
    <sheet name="nax." sheetId="5" r:id="rId3"/>
    <sheet name="erkarorya" sheetId="6" r:id="rId4"/>
    <sheet name="լրացուցիչ" sheetId="9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D52" i="5" l="1"/>
  <c r="C52" i="5"/>
  <c r="F19" i="11"/>
  <c r="F18" i="11"/>
  <c r="F17" i="11"/>
  <c r="F16" i="11"/>
  <c r="E19" i="11"/>
  <c r="E18" i="11"/>
  <c r="E17" i="11"/>
  <c r="E16" i="11"/>
  <c r="F8" i="11"/>
  <c r="F7" i="11"/>
  <c r="F6" i="11"/>
  <c r="F5" i="11"/>
  <c r="E8" i="11"/>
  <c r="E7" i="11"/>
  <c r="E6" i="11"/>
  <c r="E5" i="11"/>
  <c r="F63" i="1" l="1"/>
  <c r="D63" i="1"/>
  <c r="C63" i="1"/>
  <c r="D52" i="6" l="1"/>
  <c r="D51" i="6"/>
  <c r="D50" i="6"/>
  <c r="D49" i="6"/>
  <c r="C52" i="6"/>
  <c r="C51" i="6"/>
  <c r="C50" i="6"/>
  <c r="C49" i="6"/>
  <c r="F52" i="1"/>
  <c r="F51" i="1"/>
  <c r="F50" i="1"/>
  <c r="F49" i="1"/>
  <c r="D52" i="1"/>
  <c r="D51" i="1"/>
  <c r="D50" i="1"/>
  <c r="D49" i="1"/>
  <c r="C52" i="1"/>
  <c r="C51" i="1"/>
  <c r="C50" i="1"/>
  <c r="C49" i="1"/>
  <c r="D30" i="6" l="1"/>
  <c r="C30" i="6"/>
  <c r="D30" i="5"/>
  <c r="C30" i="5"/>
  <c r="F30" i="1"/>
  <c r="D30" i="1"/>
  <c r="C30" i="1"/>
  <c r="D19" i="6" l="1"/>
  <c r="D18" i="6"/>
  <c r="D17" i="6"/>
  <c r="D16" i="6"/>
  <c r="C19" i="6"/>
  <c r="C18" i="6"/>
  <c r="C17" i="6"/>
  <c r="C16" i="6"/>
  <c r="D19" i="5"/>
  <c r="D18" i="5"/>
  <c r="D17" i="5"/>
  <c r="D16" i="5"/>
  <c r="C19" i="5"/>
  <c r="C18" i="5"/>
  <c r="C17" i="5"/>
  <c r="C16" i="5"/>
  <c r="F19" i="1"/>
  <c r="F18" i="1"/>
  <c r="F17" i="1"/>
  <c r="F16" i="1"/>
  <c r="D19" i="1"/>
  <c r="D18" i="1"/>
  <c r="D17" i="1"/>
  <c r="D16" i="1"/>
  <c r="C19" i="1"/>
  <c r="C18" i="1"/>
  <c r="C17" i="1"/>
  <c r="C16" i="1"/>
  <c r="D8" i="6" l="1"/>
  <c r="C8" i="6"/>
  <c r="D8" i="5"/>
  <c r="C8" i="5"/>
  <c r="F8" i="1"/>
  <c r="D8" i="1"/>
  <c r="C8" i="1"/>
  <c r="D51" i="5" l="1"/>
  <c r="C51" i="5"/>
  <c r="F62" i="1" l="1"/>
  <c r="D62" i="1"/>
  <c r="C62" i="1"/>
  <c r="D40" i="6" l="1"/>
  <c r="C40" i="6"/>
  <c r="D40" i="5"/>
  <c r="C40" i="5"/>
  <c r="F40" i="1"/>
  <c r="D40" i="1"/>
  <c r="C40" i="1"/>
  <c r="D29" i="6" l="1"/>
  <c r="C29" i="6"/>
  <c r="D29" i="5"/>
  <c r="C29" i="5"/>
  <c r="F29" i="1"/>
  <c r="D29" i="1"/>
  <c r="C29" i="1"/>
  <c r="D7" i="6" l="1"/>
  <c r="C7" i="6"/>
  <c r="D7" i="5"/>
  <c r="C7" i="5"/>
  <c r="F7" i="1"/>
  <c r="D7" i="1"/>
  <c r="C7" i="1"/>
  <c r="C59" i="1" l="1"/>
  <c r="D50" i="5" l="1"/>
  <c r="D49" i="5"/>
  <c r="C50" i="5"/>
  <c r="C49" i="5"/>
  <c r="D6" i="6" l="1"/>
  <c r="D5" i="6"/>
  <c r="C6" i="6"/>
  <c r="C5" i="6"/>
  <c r="D6" i="5"/>
  <c r="D5" i="5"/>
  <c r="C6" i="5"/>
  <c r="C5" i="5"/>
  <c r="F6" i="1"/>
  <c r="F5" i="1"/>
  <c r="D6" i="1"/>
  <c r="D5" i="1"/>
  <c r="C6" i="1"/>
  <c r="C5" i="1"/>
  <c r="D17" i="11" l="1"/>
  <c r="D16" i="11"/>
  <c r="C17" i="11"/>
  <c r="C16" i="11"/>
  <c r="D6" i="11"/>
  <c r="D5" i="11"/>
  <c r="C6" i="11"/>
  <c r="C5" i="11"/>
  <c r="D28" i="6" l="1"/>
  <c r="D27" i="6"/>
  <c r="C28" i="6"/>
  <c r="C27" i="6"/>
  <c r="D27" i="5"/>
  <c r="D28" i="5"/>
  <c r="C28" i="5"/>
  <c r="C27" i="5"/>
  <c r="F28" i="1"/>
  <c r="F27" i="1"/>
  <c r="D28" i="1"/>
  <c r="D27" i="1"/>
  <c r="C28" i="1"/>
  <c r="C27" i="1"/>
  <c r="D39" i="6" l="1"/>
  <c r="D38" i="6"/>
  <c r="C39" i="6"/>
  <c r="C38" i="6"/>
  <c r="D39" i="5"/>
  <c r="D38" i="5"/>
  <c r="C39" i="5"/>
  <c r="C38" i="5"/>
  <c r="F39" i="1"/>
  <c r="F38" i="1"/>
  <c r="D39" i="1"/>
  <c r="D38" i="1"/>
  <c r="C39" i="1"/>
  <c r="C38" i="1"/>
  <c r="F61" i="1" l="1"/>
  <c r="D61" i="1"/>
  <c r="C61" i="1"/>
  <c r="F60" i="1"/>
  <c r="D60" i="1"/>
  <c r="C60" i="1"/>
  <c r="F70" i="1" l="1"/>
  <c r="E44" i="6" l="1"/>
  <c r="E12" i="1" l="1"/>
  <c r="E11" i="1"/>
  <c r="E10" i="1"/>
  <c r="E9" i="1"/>
  <c r="E8" i="1"/>
  <c r="E7" i="1"/>
  <c r="F15" i="1" l="1"/>
  <c r="C35" i="11"/>
  <c r="D35" i="11"/>
  <c r="F35" i="11"/>
  <c r="C36" i="11"/>
  <c r="D36" i="11"/>
  <c r="F36" i="11"/>
  <c r="I25" i="11"/>
  <c r="E25" i="11"/>
  <c r="H25" i="11" s="1"/>
  <c r="I24" i="11"/>
  <c r="E24" i="11"/>
  <c r="H24" i="11" s="1"/>
  <c r="I14" i="11"/>
  <c r="E14" i="11"/>
  <c r="I13" i="11"/>
  <c r="E13" i="11"/>
  <c r="E35" i="11" s="1"/>
  <c r="I36" i="11" l="1"/>
  <c r="I35" i="11"/>
  <c r="G24" i="11"/>
  <c r="H35" i="11"/>
  <c r="E36" i="11"/>
  <c r="H36" i="11" s="1"/>
  <c r="G25" i="11"/>
  <c r="H13" i="11"/>
  <c r="H14" i="11"/>
  <c r="G13" i="11"/>
  <c r="G14" i="11"/>
  <c r="G35" i="11" l="1"/>
  <c r="G36" i="11"/>
  <c r="E6" i="1" l="1"/>
  <c r="F71" i="1" l="1"/>
  <c r="C72" i="1" l="1"/>
  <c r="D72" i="1"/>
  <c r="F72" i="1"/>
  <c r="C73" i="1"/>
  <c r="D73" i="1"/>
  <c r="F73" i="1"/>
  <c r="C74" i="1"/>
  <c r="D74" i="1"/>
  <c r="F74" i="1"/>
  <c r="C75" i="1"/>
  <c r="D75" i="1"/>
  <c r="F75" i="1"/>
  <c r="C76" i="1"/>
  <c r="D76" i="1"/>
  <c r="F76" i="1"/>
  <c r="C77" i="1"/>
  <c r="D77" i="1"/>
  <c r="F77" i="1"/>
  <c r="C78" i="1"/>
  <c r="D78" i="1"/>
  <c r="F78" i="1"/>
  <c r="C79" i="1"/>
  <c r="D79" i="1"/>
  <c r="F79" i="1"/>
  <c r="C80" i="1"/>
  <c r="D80" i="1"/>
  <c r="F80" i="1"/>
  <c r="D71" i="1"/>
  <c r="C71" i="1"/>
  <c r="F81" i="1" l="1"/>
  <c r="E47" i="5"/>
  <c r="E47" i="6"/>
  <c r="E47" i="1"/>
  <c r="G47" i="1" s="1"/>
  <c r="D69" i="5" l="1"/>
  <c r="C69" i="5"/>
  <c r="F69" i="5" l="1"/>
  <c r="D68" i="5" l="1"/>
  <c r="C15" i="5" l="1"/>
  <c r="D15" i="5"/>
  <c r="L11" i="9" l="1"/>
  <c r="H11" i="9" l="1"/>
  <c r="D48" i="5"/>
  <c r="C26" i="5"/>
  <c r="F58" i="6"/>
  <c r="E58" i="6"/>
  <c r="F57" i="6"/>
  <c r="E57" i="6"/>
  <c r="F56" i="6"/>
  <c r="E56" i="6"/>
  <c r="F55" i="6"/>
  <c r="E55" i="6"/>
  <c r="F54" i="6"/>
  <c r="E54" i="6"/>
  <c r="F53" i="6"/>
  <c r="E53" i="6"/>
  <c r="D69" i="6"/>
  <c r="D68" i="6"/>
  <c r="D67" i="6"/>
  <c r="D66" i="6"/>
  <c r="C69" i="6"/>
  <c r="C68" i="6"/>
  <c r="C67" i="6"/>
  <c r="C66" i="6"/>
  <c r="C64" i="6"/>
  <c r="F47" i="6"/>
  <c r="F46" i="6"/>
  <c r="E46" i="6"/>
  <c r="F45" i="6"/>
  <c r="E45" i="6"/>
  <c r="F44" i="6"/>
  <c r="F43" i="6"/>
  <c r="E43" i="6"/>
  <c r="F42" i="6"/>
  <c r="E42" i="6"/>
  <c r="F36" i="6"/>
  <c r="E36" i="6"/>
  <c r="F35" i="6"/>
  <c r="E35" i="6"/>
  <c r="F34" i="6"/>
  <c r="E34" i="6"/>
  <c r="F33" i="6"/>
  <c r="E33" i="6"/>
  <c r="F32" i="6"/>
  <c r="E32" i="6"/>
  <c r="F31" i="6"/>
  <c r="E31" i="6"/>
  <c r="F25" i="6"/>
  <c r="E25" i="6"/>
  <c r="F24" i="6"/>
  <c r="E24" i="6"/>
  <c r="F23" i="6"/>
  <c r="E23" i="6"/>
  <c r="F22" i="6"/>
  <c r="E22" i="6"/>
  <c r="F21" i="6"/>
  <c r="E21" i="6"/>
  <c r="F20" i="6"/>
  <c r="E20" i="6"/>
  <c r="F14" i="6"/>
  <c r="E14" i="6"/>
  <c r="E69" i="6" s="1"/>
  <c r="F13" i="6"/>
  <c r="E13" i="6"/>
  <c r="F12" i="6"/>
  <c r="E12" i="6"/>
  <c r="F11" i="6"/>
  <c r="E11" i="6"/>
  <c r="F58" i="5"/>
  <c r="E58" i="5"/>
  <c r="F57" i="5"/>
  <c r="E57" i="5"/>
  <c r="F47" i="5"/>
  <c r="F46" i="5"/>
  <c r="E46" i="5"/>
  <c r="F45" i="5"/>
  <c r="E45" i="5"/>
  <c r="F44" i="5"/>
  <c r="E44" i="5"/>
  <c r="F43" i="5"/>
  <c r="E43" i="5"/>
  <c r="F42" i="5"/>
  <c r="E42" i="5"/>
  <c r="F36" i="5"/>
  <c r="F34" i="5"/>
  <c r="F32" i="5"/>
  <c r="F14" i="5"/>
  <c r="E14" i="5"/>
  <c r="F13" i="5"/>
  <c r="E13" i="5"/>
  <c r="F12" i="5"/>
  <c r="E12" i="5"/>
  <c r="F11" i="5"/>
  <c r="E11" i="5"/>
  <c r="F10" i="5"/>
  <c r="E10" i="5"/>
  <c r="F9" i="5"/>
  <c r="E9" i="5"/>
  <c r="I69" i="1"/>
  <c r="E69" i="1"/>
  <c r="G69" i="1" s="1"/>
  <c r="I68" i="1"/>
  <c r="E68" i="1"/>
  <c r="G68" i="1" s="1"/>
  <c r="I67" i="1"/>
  <c r="E67" i="1"/>
  <c r="G67" i="1" s="1"/>
  <c r="I66" i="1"/>
  <c r="E66" i="1"/>
  <c r="G66" i="1" s="1"/>
  <c r="I65" i="1"/>
  <c r="E65" i="1"/>
  <c r="G65" i="1" s="1"/>
  <c r="I64" i="1"/>
  <c r="E64" i="1"/>
  <c r="G64" i="1" s="1"/>
  <c r="I58" i="1"/>
  <c r="E58" i="1"/>
  <c r="G58" i="1" s="1"/>
  <c r="I57" i="1"/>
  <c r="I56" i="1"/>
  <c r="I54" i="1"/>
  <c r="E54" i="1"/>
  <c r="G54" i="1" s="1"/>
  <c r="I47" i="1"/>
  <c r="I46" i="1"/>
  <c r="I45" i="1"/>
  <c r="I44" i="1"/>
  <c r="I43" i="1"/>
  <c r="I42" i="1"/>
  <c r="I36" i="1"/>
  <c r="E36" i="1"/>
  <c r="G36" i="1" s="1"/>
  <c r="I35" i="1"/>
  <c r="E35" i="1"/>
  <c r="G35" i="1" s="1"/>
  <c r="I34" i="1"/>
  <c r="E34" i="1"/>
  <c r="G34" i="1" s="1"/>
  <c r="I33" i="1"/>
  <c r="E33" i="1"/>
  <c r="G33" i="1" s="1"/>
  <c r="I32" i="1"/>
  <c r="E32" i="1"/>
  <c r="G32" i="1" s="1"/>
  <c r="I31" i="1"/>
  <c r="E31" i="1"/>
  <c r="G31" i="1" s="1"/>
  <c r="I20" i="1"/>
  <c r="I14" i="1"/>
  <c r="E14" i="1"/>
  <c r="I13" i="1"/>
  <c r="I12" i="1"/>
  <c r="I11" i="1"/>
  <c r="I10" i="1"/>
  <c r="I9" i="1"/>
  <c r="E34" i="5"/>
  <c r="E13" i="1"/>
  <c r="I24" i="1"/>
  <c r="E42" i="1"/>
  <c r="G42" i="1" s="1"/>
  <c r="E44" i="1"/>
  <c r="G44" i="1" s="1"/>
  <c r="E46" i="1"/>
  <c r="G46" i="1" s="1"/>
  <c r="E53" i="1"/>
  <c r="G53" i="1" s="1"/>
  <c r="I55" i="1"/>
  <c r="E56" i="1"/>
  <c r="G56" i="1" s="1"/>
  <c r="E32" i="5"/>
  <c r="E36" i="5"/>
  <c r="E31" i="5"/>
  <c r="F31" i="5"/>
  <c r="C68" i="5"/>
  <c r="E35" i="5"/>
  <c r="F35" i="5"/>
  <c r="E21" i="1"/>
  <c r="H21" i="1" s="1"/>
  <c r="I21" i="1"/>
  <c r="E23" i="1"/>
  <c r="G23" i="1" s="1"/>
  <c r="I23" i="1"/>
  <c r="E25" i="1"/>
  <c r="H25" i="1" s="1"/>
  <c r="I25" i="1"/>
  <c r="E43" i="1"/>
  <c r="G43" i="1" s="1"/>
  <c r="E45" i="1"/>
  <c r="G45" i="1" s="1"/>
  <c r="E20" i="1"/>
  <c r="G20" i="1" s="1"/>
  <c r="E22" i="1"/>
  <c r="G22" i="1" s="1"/>
  <c r="I22" i="1"/>
  <c r="E24" i="1"/>
  <c r="H24" i="1" s="1"/>
  <c r="I53" i="1"/>
  <c r="E55" i="1"/>
  <c r="H55" i="1" s="1"/>
  <c r="E57" i="1"/>
  <c r="H57" i="1" s="1"/>
  <c r="E33" i="5"/>
  <c r="F33" i="5"/>
  <c r="E24" i="5"/>
  <c r="E25" i="5"/>
  <c r="F24" i="5"/>
  <c r="F25" i="5"/>
  <c r="F21" i="5"/>
  <c r="E21" i="5"/>
  <c r="F22" i="5"/>
  <c r="E22" i="5"/>
  <c r="F23" i="5"/>
  <c r="E23" i="5"/>
  <c r="E20" i="5"/>
  <c r="F20" i="5"/>
  <c r="E68" i="6" l="1"/>
  <c r="E80" i="1"/>
  <c r="H80" i="1" s="1"/>
  <c r="G9" i="1"/>
  <c r="G75" i="1" s="1"/>
  <c r="E75" i="1"/>
  <c r="H75" i="1" s="1"/>
  <c r="G13" i="1"/>
  <c r="E79" i="1"/>
  <c r="H79" i="1" s="1"/>
  <c r="G12" i="1"/>
  <c r="G78" i="1" s="1"/>
  <c r="E78" i="1"/>
  <c r="H78" i="1" s="1"/>
  <c r="G11" i="1"/>
  <c r="E77" i="1"/>
  <c r="H77" i="1" s="1"/>
  <c r="G10" i="1"/>
  <c r="E76" i="1"/>
  <c r="H76" i="1" s="1"/>
  <c r="E69" i="5"/>
  <c r="D37" i="5"/>
  <c r="E68" i="5"/>
  <c r="D26" i="5"/>
  <c r="C48" i="5"/>
  <c r="F48" i="5" s="1"/>
  <c r="H12" i="1"/>
  <c r="C15" i="1"/>
  <c r="D15" i="1"/>
  <c r="G14" i="1"/>
  <c r="H13" i="1"/>
  <c r="G55" i="1"/>
  <c r="H58" i="1"/>
  <c r="H11" i="1"/>
  <c r="H34" i="1"/>
  <c r="G21" i="1"/>
  <c r="H53" i="1"/>
  <c r="H31" i="1"/>
  <c r="H69" i="1"/>
  <c r="H45" i="1"/>
  <c r="H22" i="1"/>
  <c r="H56" i="1"/>
  <c r="H65" i="1"/>
  <c r="H68" i="1"/>
  <c r="H10" i="1"/>
  <c r="H20" i="1"/>
  <c r="C37" i="6"/>
  <c r="E30" i="1"/>
  <c r="G30" i="1" s="1"/>
  <c r="E6" i="6"/>
  <c r="E40" i="1"/>
  <c r="I63" i="1"/>
  <c r="E52" i="6"/>
  <c r="E60" i="1"/>
  <c r="G60" i="1" s="1"/>
  <c r="F67" i="6"/>
  <c r="E67" i="6"/>
  <c r="F68" i="5"/>
  <c r="H47" i="1"/>
  <c r="H32" i="1"/>
  <c r="H35" i="1"/>
  <c r="H14" i="1"/>
  <c r="H23" i="1"/>
  <c r="G57" i="1"/>
  <c r="H9" i="1"/>
  <c r="H44" i="1"/>
  <c r="H46" i="1"/>
  <c r="H54" i="1"/>
  <c r="H42" i="1"/>
  <c r="I80" i="1"/>
  <c r="I78" i="1"/>
  <c r="I76" i="1"/>
  <c r="H67" i="1"/>
  <c r="H36" i="1"/>
  <c r="H64" i="1"/>
  <c r="H33" i="1"/>
  <c r="I61" i="1"/>
  <c r="I60" i="1"/>
  <c r="F17" i="5"/>
  <c r="E27" i="5"/>
  <c r="I49" i="1"/>
  <c r="E18" i="5"/>
  <c r="F29" i="5"/>
  <c r="F30" i="6"/>
  <c r="G8" i="1"/>
  <c r="E19" i="1"/>
  <c r="G19" i="1" s="1"/>
  <c r="E19" i="5"/>
  <c r="E41" i="1"/>
  <c r="G41" i="1" s="1"/>
  <c r="D60" i="6"/>
  <c r="I62" i="1"/>
  <c r="F19" i="5"/>
  <c r="F6" i="5"/>
  <c r="I28" i="1"/>
  <c r="F27" i="5"/>
  <c r="E28" i="5"/>
  <c r="F28" i="6"/>
  <c r="E5" i="1"/>
  <c r="H5" i="1" s="1"/>
  <c r="I29" i="1"/>
  <c r="E29" i="5"/>
  <c r="E30" i="5"/>
  <c r="E8" i="5"/>
  <c r="E8" i="6"/>
  <c r="I75" i="1"/>
  <c r="H43" i="1"/>
  <c r="E66" i="6"/>
  <c r="E38" i="1"/>
  <c r="F48" i="1"/>
  <c r="F39" i="5"/>
  <c r="E39" i="6"/>
  <c r="I40" i="1"/>
  <c r="E41" i="5"/>
  <c r="F41" i="6"/>
  <c r="G25" i="1"/>
  <c r="G24" i="1"/>
  <c r="D26" i="6"/>
  <c r="G26" i="6" s="1"/>
  <c r="F69" i="6"/>
  <c r="C26" i="1"/>
  <c r="F16" i="5"/>
  <c r="E17" i="5"/>
  <c r="F17" i="6"/>
  <c r="I18" i="1"/>
  <c r="I19" i="1"/>
  <c r="E19" i="6"/>
  <c r="F66" i="6"/>
  <c r="F68" i="6"/>
  <c r="C62" i="6"/>
  <c r="I79" i="1"/>
  <c r="F37" i="1"/>
  <c r="F29" i="6"/>
  <c r="I77" i="1"/>
  <c r="F50" i="6"/>
  <c r="I51" i="1"/>
  <c r="I52" i="1"/>
  <c r="C59" i="6"/>
  <c r="E61" i="1"/>
  <c r="G61" i="1" s="1"/>
  <c r="D70" i="1"/>
  <c r="H66" i="1"/>
  <c r="E62" i="1"/>
  <c r="G62" i="1" s="1"/>
  <c r="E29" i="6"/>
  <c r="F18" i="5"/>
  <c r="C37" i="5"/>
  <c r="E18" i="1"/>
  <c r="I5" i="1"/>
  <c r="I7" i="1"/>
  <c r="I16" i="1"/>
  <c r="E50" i="6"/>
  <c r="E29" i="1"/>
  <c r="I30" i="1"/>
  <c r="F30" i="5"/>
  <c r="E30" i="6"/>
  <c r="I8" i="1"/>
  <c r="F8" i="5"/>
  <c r="I41" i="1"/>
  <c r="F41" i="5"/>
  <c r="E52" i="1"/>
  <c r="F52" i="6"/>
  <c r="E63" i="1"/>
  <c r="G63" i="1" s="1"/>
  <c r="I6" i="1"/>
  <c r="F5" i="5"/>
  <c r="E5" i="5"/>
  <c r="C60" i="6"/>
  <c r="F5" i="6"/>
  <c r="E5" i="6"/>
  <c r="F6" i="6"/>
  <c r="C61" i="6"/>
  <c r="F26" i="1"/>
  <c r="D26" i="1"/>
  <c r="E17" i="1"/>
  <c r="I17" i="1"/>
  <c r="F16" i="6"/>
  <c r="C26" i="6"/>
  <c r="E16" i="6"/>
  <c r="I27" i="1"/>
  <c r="C37" i="1"/>
  <c r="E27" i="1"/>
  <c r="H27" i="1" s="1"/>
  <c r="F28" i="5"/>
  <c r="D37" i="6"/>
  <c r="E27" i="6"/>
  <c r="F27" i="6"/>
  <c r="D61" i="6"/>
  <c r="E28" i="6"/>
  <c r="I38" i="1"/>
  <c r="D48" i="1"/>
  <c r="I39" i="1"/>
  <c r="E39" i="1"/>
  <c r="F38" i="5"/>
  <c r="E38" i="5"/>
  <c r="D48" i="6"/>
  <c r="E38" i="6"/>
  <c r="F38" i="6"/>
  <c r="D59" i="1"/>
  <c r="E49" i="1"/>
  <c r="E50" i="1"/>
  <c r="G50" i="1" s="1"/>
  <c r="F49" i="6"/>
  <c r="E49" i="6"/>
  <c r="F18" i="6"/>
  <c r="E18" i="6"/>
  <c r="F40" i="5"/>
  <c r="E40" i="5"/>
  <c r="E40" i="6"/>
  <c r="F40" i="6"/>
  <c r="F7" i="6"/>
  <c r="D62" i="6"/>
  <c r="E7" i="6"/>
  <c r="F7" i="5"/>
  <c r="E7" i="5"/>
  <c r="F51" i="6"/>
  <c r="E51" i="6"/>
  <c r="C70" i="1"/>
  <c r="E16" i="1"/>
  <c r="H16" i="1" s="1"/>
  <c r="E51" i="1"/>
  <c r="F59" i="1"/>
  <c r="I50" i="1"/>
  <c r="D37" i="1"/>
  <c r="E28" i="1"/>
  <c r="C48" i="1"/>
  <c r="E6" i="5"/>
  <c r="E16" i="5"/>
  <c r="E39" i="5"/>
  <c r="E17" i="6"/>
  <c r="F39" i="6"/>
  <c r="D59" i="6"/>
  <c r="C63" i="6"/>
  <c r="F8" i="6"/>
  <c r="D63" i="6"/>
  <c r="F19" i="6"/>
  <c r="C48" i="6"/>
  <c r="E41" i="6"/>
  <c r="G76" i="1" l="1"/>
  <c r="E72" i="1"/>
  <c r="H72" i="1" s="1"/>
  <c r="G40" i="1"/>
  <c r="E73" i="1"/>
  <c r="H73" i="1" s="1"/>
  <c r="H38" i="1"/>
  <c r="E71" i="1"/>
  <c r="G77" i="1"/>
  <c r="G80" i="1"/>
  <c r="G79" i="1"/>
  <c r="H8" i="1"/>
  <c r="E74" i="1"/>
  <c r="H74" i="1" s="1"/>
  <c r="F63" i="6"/>
  <c r="F26" i="5"/>
  <c r="E26" i="5"/>
  <c r="E48" i="5"/>
  <c r="E15" i="5"/>
  <c r="E37" i="5"/>
  <c r="H50" i="1"/>
  <c r="F61" i="6"/>
  <c r="E15" i="1"/>
  <c r="H15" i="1" s="1"/>
  <c r="H41" i="1"/>
  <c r="H40" i="1"/>
  <c r="H30" i="1"/>
  <c r="I73" i="1"/>
  <c r="G5" i="1"/>
  <c r="I26" i="1"/>
  <c r="H60" i="1"/>
  <c r="H19" i="1"/>
  <c r="I74" i="1"/>
  <c r="G38" i="1"/>
  <c r="I37" i="1"/>
  <c r="I15" i="1"/>
  <c r="H62" i="1"/>
  <c r="H61" i="1"/>
  <c r="E48" i="1"/>
  <c r="H48" i="1" s="1"/>
  <c r="F60" i="6"/>
  <c r="H7" i="1"/>
  <c r="G7" i="1"/>
  <c r="I70" i="1"/>
  <c r="E62" i="6"/>
  <c r="F37" i="5"/>
  <c r="F62" i="6"/>
  <c r="F26" i="6"/>
  <c r="H63" i="1"/>
  <c r="G70" i="1"/>
  <c r="G52" i="1"/>
  <c r="H52" i="1"/>
  <c r="E63" i="6"/>
  <c r="E61" i="6"/>
  <c r="C81" i="1"/>
  <c r="F15" i="5"/>
  <c r="E70" i="1"/>
  <c r="H70" i="1" s="1"/>
  <c r="G29" i="1"/>
  <c r="H29" i="1"/>
  <c r="G18" i="1"/>
  <c r="H18" i="1"/>
  <c r="G51" i="1"/>
  <c r="I71" i="1"/>
  <c r="D81" i="1"/>
  <c r="E59" i="6"/>
  <c r="I59" i="1"/>
  <c r="E48" i="6"/>
  <c r="E37" i="6"/>
  <c r="E26" i="6"/>
  <c r="H17" i="1"/>
  <c r="G17" i="1"/>
  <c r="E60" i="6"/>
  <c r="G6" i="1"/>
  <c r="H6" i="1"/>
  <c r="G59" i="6"/>
  <c r="F59" i="6"/>
  <c r="H28" i="1"/>
  <c r="G28" i="1"/>
  <c r="E26" i="1"/>
  <c r="H26" i="1" s="1"/>
  <c r="G16" i="1"/>
  <c r="I72" i="1"/>
  <c r="E59" i="1"/>
  <c r="H59" i="1" s="1"/>
  <c r="G49" i="1"/>
  <c r="H49" i="1"/>
  <c r="G48" i="6"/>
  <c r="F48" i="6"/>
  <c r="G39" i="1"/>
  <c r="H39" i="1"/>
  <c r="I48" i="1"/>
  <c r="G37" i="6"/>
  <c r="F37" i="6"/>
  <c r="E37" i="1"/>
  <c r="H37" i="1" s="1"/>
  <c r="G27" i="1"/>
  <c r="H51" i="1"/>
  <c r="G71" i="1" l="1"/>
  <c r="G74" i="1"/>
  <c r="G72" i="1"/>
  <c r="G73" i="1"/>
  <c r="G15" i="1"/>
  <c r="G48" i="1"/>
  <c r="G37" i="1"/>
  <c r="G26" i="1"/>
  <c r="I81" i="1"/>
  <c r="G59" i="1"/>
  <c r="E81" i="1"/>
  <c r="H81" i="1" s="1"/>
  <c r="H71" i="1"/>
  <c r="G81" i="1" l="1"/>
  <c r="C65" i="6" l="1"/>
  <c r="C15" i="6"/>
  <c r="C70" i="6" l="1"/>
  <c r="D65" i="6" l="1"/>
  <c r="F65" i="6" s="1"/>
  <c r="F10" i="6"/>
  <c r="E10" i="6"/>
  <c r="E65" i="6" s="1"/>
  <c r="D64" i="6"/>
  <c r="F9" i="6"/>
  <c r="E9" i="6"/>
  <c r="D15" i="6"/>
  <c r="G15" i="6" l="1"/>
  <c r="F15" i="6"/>
  <c r="E64" i="6"/>
  <c r="E70" i="6" s="1"/>
  <c r="E15" i="6"/>
  <c r="F64" i="6"/>
  <c r="D70" i="6"/>
  <c r="G70" i="6" l="1"/>
  <c r="F70" i="6"/>
  <c r="E20" i="11" l="1"/>
  <c r="G20" i="11" s="1"/>
  <c r="I17" i="11"/>
  <c r="E22" i="11"/>
  <c r="G18" i="11"/>
  <c r="I22" i="11"/>
  <c r="I20" i="11"/>
  <c r="I18" i="11"/>
  <c r="G17" i="11"/>
  <c r="D62" i="5"/>
  <c r="D63" i="5"/>
  <c r="I23" i="11"/>
  <c r="I21" i="11"/>
  <c r="I19" i="11"/>
  <c r="D66" i="5"/>
  <c r="D65" i="5"/>
  <c r="D61" i="5"/>
  <c r="D67" i="5"/>
  <c r="D64" i="5"/>
  <c r="H18" i="11" l="1"/>
  <c r="H17" i="11"/>
  <c r="H20" i="11"/>
  <c r="E23" i="11"/>
  <c r="E21" i="11"/>
  <c r="G21" i="11" l="1"/>
  <c r="H21" i="11"/>
  <c r="G19" i="11"/>
  <c r="H19" i="11"/>
  <c r="H22" i="11" l="1"/>
  <c r="G22" i="11"/>
  <c r="H23" i="11"/>
  <c r="G23" i="11"/>
  <c r="E55" i="5" l="1"/>
  <c r="E66" i="5" s="1"/>
  <c r="C66" i="5"/>
  <c r="F66" i="5" s="1"/>
  <c r="F55" i="5"/>
  <c r="E53" i="5"/>
  <c r="E64" i="5" s="1"/>
  <c r="C64" i="5"/>
  <c r="F64" i="5" s="1"/>
  <c r="F53" i="5"/>
  <c r="C63" i="5"/>
  <c r="F63" i="5" s="1"/>
  <c r="E52" i="5"/>
  <c r="E63" i="5" s="1"/>
  <c r="F52" i="5"/>
  <c r="E51" i="5"/>
  <c r="E62" i="5" s="1"/>
  <c r="C62" i="5"/>
  <c r="F62" i="5" s="1"/>
  <c r="F51" i="5"/>
  <c r="C67" i="5"/>
  <c r="F67" i="5" s="1"/>
  <c r="E56" i="5"/>
  <c r="E67" i="5" s="1"/>
  <c r="F56" i="5"/>
  <c r="C65" i="5"/>
  <c r="F65" i="5" s="1"/>
  <c r="E54" i="5"/>
  <c r="E65" i="5" s="1"/>
  <c r="F54" i="5"/>
  <c r="C61" i="5"/>
  <c r="F61" i="5" s="1"/>
  <c r="E50" i="5"/>
  <c r="E61" i="5" s="1"/>
  <c r="F50" i="5"/>
  <c r="C28" i="11" l="1"/>
  <c r="D28" i="11"/>
  <c r="I6" i="11"/>
  <c r="I28" i="11" l="1"/>
  <c r="E28" i="11"/>
  <c r="D34" i="11" l="1"/>
  <c r="F33" i="11"/>
  <c r="C33" i="11"/>
  <c r="D32" i="11"/>
  <c r="F31" i="11"/>
  <c r="C31" i="11"/>
  <c r="D30" i="11"/>
  <c r="F34" i="11"/>
  <c r="F32" i="11"/>
  <c r="F30" i="11"/>
  <c r="C26" i="11" l="1"/>
  <c r="H16" i="11"/>
  <c r="F26" i="11"/>
  <c r="D26" i="11"/>
  <c r="I16" i="11"/>
  <c r="C30" i="11"/>
  <c r="I30" i="11" s="1"/>
  <c r="D31" i="11"/>
  <c r="I31" i="11" s="1"/>
  <c r="I9" i="11"/>
  <c r="C32" i="11"/>
  <c r="I32" i="11" s="1"/>
  <c r="E10" i="11"/>
  <c r="D33" i="11"/>
  <c r="I33" i="11" s="1"/>
  <c r="I11" i="11"/>
  <c r="C34" i="11"/>
  <c r="I34" i="11" s="1"/>
  <c r="E12" i="11"/>
  <c r="F29" i="11"/>
  <c r="C29" i="11"/>
  <c r="I8" i="11"/>
  <c r="E9" i="11"/>
  <c r="I10" i="11"/>
  <c r="E11" i="11"/>
  <c r="I12" i="11"/>
  <c r="D29" i="11"/>
  <c r="I7" i="11"/>
  <c r="I29" i="11" l="1"/>
  <c r="D60" i="5"/>
  <c r="D59" i="5"/>
  <c r="F27" i="11"/>
  <c r="F15" i="11"/>
  <c r="E33" i="11"/>
  <c r="H33" i="11" s="1"/>
  <c r="G11" i="11"/>
  <c r="G33" i="11" s="1"/>
  <c r="H11" i="11"/>
  <c r="E31" i="11"/>
  <c r="H31" i="11" s="1"/>
  <c r="G9" i="11"/>
  <c r="G31" i="11" s="1"/>
  <c r="H9" i="11"/>
  <c r="E29" i="11"/>
  <c r="H29" i="11" s="1"/>
  <c r="G7" i="11"/>
  <c r="G29" i="11" s="1"/>
  <c r="H7" i="11"/>
  <c r="F28" i="11"/>
  <c r="H28" i="11" s="1"/>
  <c r="H6" i="11"/>
  <c r="G6" i="11"/>
  <c r="G28" i="11" s="1"/>
  <c r="G12" i="11"/>
  <c r="G34" i="11" s="1"/>
  <c r="E34" i="11"/>
  <c r="H34" i="11" s="1"/>
  <c r="H12" i="11"/>
  <c r="E32" i="11"/>
  <c r="H32" i="11" s="1"/>
  <c r="G10" i="11"/>
  <c r="G32" i="11" s="1"/>
  <c r="H10" i="11"/>
  <c r="E30" i="11"/>
  <c r="H30" i="11" s="1"/>
  <c r="G8" i="11"/>
  <c r="G30" i="11" s="1"/>
  <c r="H8" i="11"/>
  <c r="E26" i="11"/>
  <c r="H26" i="11" s="1"/>
  <c r="G16" i="11"/>
  <c r="G26" i="11" s="1"/>
  <c r="I26" i="11"/>
  <c r="D27" i="11" l="1"/>
  <c r="I5" i="11"/>
  <c r="D15" i="11"/>
  <c r="C27" i="11"/>
  <c r="C37" i="11" s="1"/>
  <c r="C15" i="11"/>
  <c r="F37" i="11"/>
  <c r="D70" i="5"/>
  <c r="E27" i="11" l="1"/>
  <c r="G5" i="11"/>
  <c r="E15" i="11"/>
  <c r="H15" i="11" s="1"/>
  <c r="H5" i="11"/>
  <c r="I15" i="11"/>
  <c r="D37" i="11"/>
  <c r="I37" i="11" s="1"/>
  <c r="I27" i="11"/>
  <c r="E37" i="11" l="1"/>
  <c r="H37" i="11" s="1"/>
  <c r="H27" i="11"/>
  <c r="E49" i="5"/>
  <c r="C60" i="5"/>
  <c r="F60" i="5" s="1"/>
  <c r="C59" i="5"/>
  <c r="F49" i="5"/>
  <c r="G27" i="11"/>
  <c r="G37" i="11" s="1"/>
  <c r="G15" i="11"/>
  <c r="C70" i="5" l="1"/>
  <c r="F59" i="5"/>
  <c r="E59" i="5"/>
  <c r="E70" i="5" s="1"/>
  <c r="E60" i="5"/>
  <c r="F70" i="5" l="1"/>
</calcChain>
</file>

<file path=xl/sharedStrings.xml><?xml version="1.0" encoding="utf-8"?>
<sst xmlns="http://schemas.openxmlformats.org/spreadsheetml/2006/main" count="328" uniqueCount="51">
  <si>
    <t>ՀՀ ՙՄխիթար Սեբաստացի՚ կրթահամալիր</t>
  </si>
  <si>
    <t>Դպրոց</t>
  </si>
  <si>
    <t>Ամիս</t>
  </si>
  <si>
    <t>պայմանագրային գումար</t>
  </si>
  <si>
    <t>զեղչի չափը</t>
  </si>
  <si>
    <t>վճարվող գումարը</t>
  </si>
  <si>
    <t>վճարվել է</t>
  </si>
  <si>
    <t xml:space="preserve">պարտք </t>
  </si>
  <si>
    <t>վճարվել է %</t>
  </si>
  <si>
    <t>%</t>
  </si>
  <si>
    <t>Սեպտեմբեր</t>
  </si>
  <si>
    <t>Հոկտեմբեր</t>
  </si>
  <si>
    <t>Նոյեմբեր</t>
  </si>
  <si>
    <t>Դեկտեմբեր</t>
  </si>
  <si>
    <t>Հունվար</t>
  </si>
  <si>
    <t>Փետրվար</t>
  </si>
  <si>
    <t>Մարտ</t>
  </si>
  <si>
    <t>Ապրիլ</t>
  </si>
  <si>
    <t>Մայիս</t>
  </si>
  <si>
    <t>Հունիս</t>
  </si>
  <si>
    <t>Ընդհանուր</t>
  </si>
  <si>
    <t>Դպրոց-պարտեզ</t>
  </si>
  <si>
    <t>Միջին դպրոց</t>
  </si>
  <si>
    <t>ԸՆԴԱՄԵՆԸ</t>
  </si>
  <si>
    <t>N</t>
  </si>
  <si>
    <t>անուն, ազգանուն</t>
  </si>
  <si>
    <t>սաների/սովորողների թիվը</t>
  </si>
  <si>
    <t>սեպտեմբեր</t>
  </si>
  <si>
    <t>հոկտեմբեր</t>
  </si>
  <si>
    <t>պայմանագրային գումարը</t>
  </si>
  <si>
    <t>վճարված է</t>
  </si>
  <si>
    <t>Լրացուցիչ կրթություն</t>
  </si>
  <si>
    <t>Սվետա Ճաղարյան</t>
  </si>
  <si>
    <t>Լիլիթ Առաքելյան</t>
  </si>
  <si>
    <t>Հասմիկ Մաթևոսյան</t>
  </si>
  <si>
    <t>Լուսինե Թարխանյան</t>
  </si>
  <si>
    <t>Տաթև Աղաջանյան</t>
  </si>
  <si>
    <t>Առնոլդ Միքայելյան</t>
  </si>
  <si>
    <t>Ընդամենը</t>
  </si>
  <si>
    <t>դեկտեմբեր</t>
  </si>
  <si>
    <t>նոյեմբեր</t>
  </si>
  <si>
    <t>Նոր դպրոց-պարտեզ</t>
  </si>
  <si>
    <t>Գեղարվեստի դպրոց-պարտեզ</t>
  </si>
  <si>
    <t>Հիմնական դպրոց-պարտեզ</t>
  </si>
  <si>
    <t>Քոլեջ</t>
  </si>
  <si>
    <t>Ավագ դպրոց</t>
  </si>
  <si>
    <t>Միջին մասնագիտական</t>
  </si>
  <si>
    <t>Նախնական մասնագիտական</t>
  </si>
  <si>
    <t>2016-2017 ուստարվա լրավճարներ</t>
  </si>
  <si>
    <t>2016-2017 ուստարվա նախակրթարանի վճարներ</t>
  </si>
  <si>
    <t>2016-2017 ուստարի, երկարացված օրվա ծառայություն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</si>
</sst>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Unicode"/>
      <family val="2"/>
      <charset val="204"/>
    </font>
    <font>
      <b/>
      <sz val="12"/>
      <name val="Arial Unicode"/>
      <family val="2"/>
      <charset val="204"/>
    </font>
    <font>
      <b/>
      <sz val="10"/>
      <color indexed="12"/>
      <name val="Arial Unicode"/>
      <family val="2"/>
      <charset val="204"/>
    </font>
    <font>
      <b/>
      <sz val="12"/>
      <color indexed="12"/>
      <name val="Arial Unicode"/>
      <family val="2"/>
      <charset val="204"/>
    </font>
    <font>
      <sz val="12"/>
      <color indexed="12"/>
      <name val="Arial Unicode"/>
      <family val="2"/>
      <charset val="204"/>
    </font>
    <font>
      <b/>
      <i/>
      <sz val="12"/>
      <name val="Arial Unicode"/>
      <family val="2"/>
      <charset val="204"/>
    </font>
    <font>
      <sz val="8"/>
      <name val="Arial"/>
      <family val="2"/>
    </font>
    <font>
      <i/>
      <sz val="10"/>
      <name val="Arial Unicode"/>
      <family val="2"/>
      <charset val="204"/>
    </font>
    <font>
      <b/>
      <i/>
      <sz val="10"/>
      <name val="Arial Unicode"/>
      <family val="2"/>
      <charset val="204"/>
    </font>
    <font>
      <b/>
      <i/>
      <sz val="12"/>
      <color rgb="FFFF0000"/>
      <name val="Arial Unicode"/>
      <family val="2"/>
      <charset val="204"/>
    </font>
    <font>
      <b/>
      <sz val="12"/>
      <color rgb="FFFF0000"/>
      <name val="Arial Unicode"/>
      <family val="2"/>
      <charset val="204"/>
    </font>
    <font>
      <sz val="12"/>
      <color theme="1"/>
      <name val="Arial Unicode"/>
      <family val="2"/>
      <charset val="204"/>
    </font>
    <font>
      <b/>
      <i/>
      <sz val="12"/>
      <color theme="1"/>
      <name val="Arial Unicode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4" tint="0.59999389629810485"/>
        <bgColor indexed="29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4" borderId="0" xfId="0" applyFont="1" applyFill="1"/>
    <xf numFmtId="16" fontId="3" fillId="0" borderId="0" xfId="0" applyNumberFormat="1" applyFont="1"/>
    <xf numFmtId="165" fontId="8" fillId="2" borderId="1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6" fillId="3" borderId="2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165" fontId="6" fillId="3" borderId="7" xfId="0" applyNumberFormat="1" applyFont="1" applyFill="1" applyBorder="1" applyAlignment="1">
      <alignment horizontal="right" vertical="center"/>
    </xf>
    <xf numFmtId="0" fontId="3" fillId="5" borderId="0" xfId="0" applyFont="1" applyFill="1"/>
    <xf numFmtId="0" fontId="3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 wrapText="1"/>
    </xf>
    <xf numFmtId="165" fontId="6" fillId="3" borderId="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165" fontId="6" fillId="4" borderId="9" xfId="0" applyNumberFormat="1" applyFont="1" applyFill="1" applyBorder="1" applyAlignment="1">
      <alignment horizontal="right" vertical="center"/>
    </xf>
    <xf numFmtId="165" fontId="6" fillId="4" borderId="2" xfId="0" applyNumberFormat="1" applyFont="1" applyFill="1" applyBorder="1" applyAlignment="1">
      <alignment horizontal="right" vertical="center"/>
    </xf>
    <xf numFmtId="165" fontId="6" fillId="4" borderId="10" xfId="0" applyNumberFormat="1" applyFont="1" applyFill="1" applyBorder="1" applyAlignment="1">
      <alignment horizontal="right" vertical="center"/>
    </xf>
    <xf numFmtId="164" fontId="3" fillId="6" borderId="13" xfId="0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164" fontId="3" fillId="7" borderId="13" xfId="0" applyNumberFormat="1" applyFont="1" applyFill="1" applyBorder="1" applyAlignment="1">
      <alignment horizontal="right" vertical="center" wrapText="1"/>
    </xf>
    <xf numFmtId="164" fontId="3" fillId="8" borderId="9" xfId="0" applyNumberFormat="1" applyFont="1" applyFill="1" applyBorder="1" applyAlignment="1">
      <alignment horizontal="right" vertical="center" wrapText="1"/>
    </xf>
    <xf numFmtId="164" fontId="3" fillId="9" borderId="13" xfId="0" applyNumberFormat="1" applyFont="1" applyFill="1" applyBorder="1" applyAlignment="1">
      <alignment horizontal="right" vertical="center" wrapText="1"/>
    </xf>
    <xf numFmtId="164" fontId="3" fillId="6" borderId="8" xfId="0" applyNumberFormat="1" applyFont="1" applyFill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164" fontId="3" fillId="7" borderId="8" xfId="0" applyNumberFormat="1" applyFont="1" applyFill="1" applyBorder="1" applyAlignment="1">
      <alignment horizontal="right" vertical="center" wrapText="1"/>
    </xf>
    <xf numFmtId="164" fontId="3" fillId="8" borderId="2" xfId="0" applyNumberFormat="1" applyFont="1" applyFill="1" applyBorder="1" applyAlignment="1">
      <alignment horizontal="right" vertical="center" wrapText="1"/>
    </xf>
    <xf numFmtId="164" fontId="3" fillId="9" borderId="8" xfId="0" applyNumberFormat="1" applyFont="1" applyFill="1" applyBorder="1" applyAlignment="1">
      <alignment horizontal="right" vertical="center" wrapText="1"/>
    </xf>
    <xf numFmtId="164" fontId="3" fillId="6" borderId="0" xfId="0" applyNumberFormat="1" applyFont="1" applyFill="1" applyBorder="1" applyAlignment="1">
      <alignment horizontal="right" vertical="center" wrapText="1"/>
    </xf>
    <xf numFmtId="164" fontId="3" fillId="7" borderId="0" xfId="0" applyNumberFormat="1" applyFont="1" applyFill="1" applyBorder="1" applyAlignment="1">
      <alignment horizontal="right" vertical="center" wrapText="1"/>
    </xf>
    <xf numFmtId="164" fontId="3" fillId="8" borderId="10" xfId="0" applyNumberFormat="1" applyFont="1" applyFill="1" applyBorder="1" applyAlignment="1">
      <alignment horizontal="right" vertical="center" wrapText="1"/>
    </xf>
    <xf numFmtId="164" fontId="3" fillId="9" borderId="0" xfId="0" applyNumberFormat="1" applyFont="1" applyFill="1" applyBorder="1" applyAlignment="1">
      <alignment horizontal="right" vertical="center" wrapText="1"/>
    </xf>
    <xf numFmtId="164" fontId="3" fillId="6" borderId="2" xfId="0" applyNumberFormat="1" applyFont="1" applyFill="1" applyBorder="1" applyAlignment="1">
      <alignment horizontal="right" vertical="center" wrapText="1"/>
    </xf>
    <xf numFmtId="164" fontId="3" fillId="7" borderId="2" xfId="0" applyNumberFormat="1" applyFont="1" applyFill="1" applyBorder="1" applyAlignment="1">
      <alignment horizontal="right" vertical="center" wrapText="1"/>
    </xf>
    <xf numFmtId="164" fontId="3" fillId="9" borderId="2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65" fontId="6" fillId="3" borderId="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right" vertical="center"/>
    </xf>
    <xf numFmtId="165" fontId="6" fillId="3" borderId="17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165" fontId="8" fillId="2" borderId="7" xfId="0" applyNumberFormat="1" applyFont="1" applyFill="1" applyBorder="1" applyAlignment="1">
      <alignment horizontal="right" vertical="center"/>
    </xf>
    <xf numFmtId="0" fontId="10" fillId="10" borderId="5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5" fillId="10" borderId="2" xfId="1" applyFont="1" applyFill="1" applyBorder="1" applyAlignment="1">
      <alignment horizontal="center" vertical="center" wrapText="1"/>
    </xf>
    <xf numFmtId="164" fontId="3" fillId="8" borderId="8" xfId="0" applyNumberFormat="1" applyFont="1" applyFill="1" applyBorder="1" applyAlignment="1">
      <alignment horizontal="right" vertical="center" wrapText="1"/>
    </xf>
    <xf numFmtId="164" fontId="8" fillId="2" borderId="7" xfId="0" applyNumberFormat="1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165" fontId="6" fillId="4" borderId="7" xfId="0" applyNumberFormat="1" applyFont="1" applyFill="1" applyBorder="1" applyAlignment="1">
      <alignment horizontal="right" vertical="center"/>
    </xf>
    <xf numFmtId="164" fontId="12" fillId="6" borderId="2" xfId="0" applyNumberFormat="1" applyFont="1" applyFill="1" applyBorder="1" applyAlignment="1">
      <alignment horizontal="right" vertical="center" wrapText="1"/>
    </xf>
    <xf numFmtId="165" fontId="13" fillId="16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12" fillId="4" borderId="2" xfId="0" applyNumberFormat="1" applyFont="1" applyFill="1" applyBorder="1" applyAlignment="1">
      <alignment horizontal="right" vertical="center" wrapText="1"/>
    </xf>
    <xf numFmtId="164" fontId="12" fillId="8" borderId="2" xfId="0" applyNumberFormat="1" applyFont="1" applyFill="1" applyBorder="1" applyAlignment="1">
      <alignment horizontal="right" vertical="center" wrapText="1"/>
    </xf>
    <xf numFmtId="164" fontId="12" fillId="6" borderId="5" xfId="0" applyNumberFormat="1" applyFont="1" applyFill="1" applyBorder="1" applyAlignment="1">
      <alignment horizontal="right" vertical="center" wrapText="1"/>
    </xf>
    <xf numFmtId="164" fontId="12" fillId="7" borderId="8" xfId="0" applyNumberFormat="1" applyFont="1" applyFill="1" applyBorder="1" applyAlignment="1">
      <alignment horizontal="right" vertical="center" wrapText="1"/>
    </xf>
    <xf numFmtId="164" fontId="12" fillId="9" borderId="7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" fillId="0" borderId="0" xfId="2"/>
    <xf numFmtId="0" fontId="14" fillId="0" borderId="2" xfId="2" applyFont="1" applyBorder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164" fontId="14" fillId="0" borderId="2" xfId="2" applyNumberFormat="1" applyFont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164" fontId="12" fillId="5" borderId="2" xfId="2" applyNumberFormat="1" applyFont="1" applyFill="1" applyBorder="1" applyAlignment="1">
      <alignment horizontal="center" vertical="center"/>
    </xf>
    <xf numFmtId="0" fontId="0" fillId="17" borderId="0" xfId="0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4" borderId="20" xfId="0" applyFont="1" applyFill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7" xfId="2" applyFont="1" applyBorder="1" applyAlignment="1">
      <alignment horizontal="center" vertical="center"/>
    </xf>
    <xf numFmtId="0" fontId="12" fillId="5" borderId="5" xfId="2" applyFont="1" applyFill="1" applyBorder="1" applyAlignment="1">
      <alignment horizontal="right" vertical="center" indent="2"/>
    </xf>
    <xf numFmtId="0" fontId="12" fillId="5" borderId="7" xfId="2" applyFont="1" applyFill="1" applyBorder="1" applyAlignment="1">
      <alignment horizontal="right" vertical="center" indent="2"/>
    </xf>
    <xf numFmtId="0" fontId="14" fillId="0" borderId="9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h-my.sharepoint.com/personal/lilit_mskh_am/Documents/&#1335;&#1340;.%20&#1348;&#1329;&#1359;&#1333;&#1350;&#1329;&#1358;&#1329;&#1360;&#1352;&#1362;&#1337;&#1349;&#1352;&#1362;&#1350;/&#1340;&#1360;&#1329;&#1358;&#1347;&#1329;&#1360;&#1350;&#1333;&#1360;/2016-2017/&#1350;&#1352;&#1360;%20&#1332;&#1354;&#1360;&#1352;&#136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364;&#1352;&#1340;&#1333;&#135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h-my.sharepoint.com/personal/lilit_mskh_am/Documents/&#1335;&#1340;.%20&#1348;&#1329;&#1359;&#1333;&#1350;&#1329;&#1358;&#1329;&#1360;&#1352;&#1362;&#1337;&#1349;&#1352;&#1362;&#1350;/&#1340;&#1360;&#1329;&#1358;&#1347;&#1329;&#1360;&#1350;&#1333;&#1360;/2016-2017/&#1331;&#1333;&#1346;&#1329;&#1360;&#1358;&#1333;&#1357;&#1359;&#1339;%20&#1332;&#1354;&#1360;&#1352;&#136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h-my.sharepoint.com/personal/lilit_mskh_am/Documents/&#1335;&#1340;.%20&#1348;&#1329;&#1359;&#1333;&#1350;&#1329;&#1358;&#1329;&#1360;&#1352;&#1362;&#1337;&#1349;&#1352;&#1362;&#1350;/&#1340;&#1360;&#1329;&#1358;&#1347;&#1329;&#1360;&#1350;&#1333;&#1360;/2016-2017/&#1344;&#1339;&#1348;&#1350;&#1329;&#1343;&#1329;&#1350;%20&#1332;&#1354;&#1360;&#1352;&#13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h-my.sharepoint.com/personal/lilit_mskh_am/Documents/&#1335;&#1340;.%20&#1348;&#1329;&#1359;&#1333;&#1350;&#1329;&#1358;&#1329;&#1360;&#1352;&#1362;&#1337;&#1349;&#1352;&#1362;&#1350;/&#1340;&#1360;&#1329;&#1358;&#1347;&#1329;&#1360;&#1350;&#1333;&#1360;/2016-2017/&#1329;&#1358;&#1329;&#1331;%20&#1332;&#1354;&#1360;&#1352;&#136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kh-my.sharepoint.com/personal/lilit_mskh_am/Documents/&#1335;&#1340;.%20&#1348;&#1329;&#1359;&#1333;&#1350;&#1329;&#1358;&#1329;&#1360;&#1352;&#1362;&#1337;&#1349;&#1352;&#1362;&#1350;/&#1340;&#1360;&#1329;&#1358;&#1347;&#1329;&#1360;&#1350;&#1333;&#1360;/2016-2017/&#1364;&#1352;&#1340;&#1333;&#135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2;&#1354;&#1360;&#1352;&#1361;-&#1354;&#1329;&#1360;&#1359;&#1333;&#133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1;&#1333;&#1346;&#1329;&#1360;&#1358;&#1333;&#1357;&#1359;&#1339;%20&#1332;&#1354;&#1360;&#1352;&#136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8;&#1339;&#1355;&#1339;&#1350;%20&#1332;&#1354;&#1360;&#1352;&#136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329;&#1358;&#1329;&#1331;%20&#1332;&#1354;&#1360;&#1352;&#13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դպրոց"/>
      <sheetName val="դպրոց-պարտք"/>
      <sheetName val="պարտեզ"/>
      <sheetName val="պարտեզ-պարտք"/>
      <sheetName val="երկարօրյա"/>
      <sheetName val="երկարօրյա-պարտք"/>
      <sheetName val="հեծանիվ -լող"/>
      <sheetName val="հեծանիվ-պարտք"/>
    </sheetNames>
    <sheetDataSet>
      <sheetData sheetId="0">
        <row r="16">
          <cell r="C16">
            <v>3198</v>
          </cell>
          <cell r="D16">
            <v>135</v>
          </cell>
          <cell r="F16">
            <v>3063</v>
          </cell>
          <cell r="H16">
            <v>3055</v>
          </cell>
          <cell r="I16">
            <v>135</v>
          </cell>
          <cell r="K16">
            <v>2868</v>
          </cell>
          <cell r="M16">
            <v>3042</v>
          </cell>
          <cell r="N16">
            <v>122</v>
          </cell>
          <cell r="P16">
            <v>2730</v>
          </cell>
          <cell r="R16">
            <v>2990</v>
          </cell>
          <cell r="S16">
            <v>122</v>
          </cell>
          <cell r="U16">
            <v>2534</v>
          </cell>
        </row>
        <row r="25">
          <cell r="E25">
            <v>1268</v>
          </cell>
          <cell r="F25">
            <v>1268</v>
          </cell>
          <cell r="J25">
            <v>1258</v>
          </cell>
          <cell r="K25">
            <v>1258</v>
          </cell>
          <cell r="O25">
            <v>1225</v>
          </cell>
          <cell r="P25">
            <v>1225</v>
          </cell>
          <cell r="T25">
            <v>1098</v>
          </cell>
          <cell r="U25">
            <v>1065</v>
          </cell>
        </row>
        <row r="36">
          <cell r="E36">
            <v>958</v>
          </cell>
          <cell r="F36">
            <v>958</v>
          </cell>
          <cell r="H36">
            <v>868</v>
          </cell>
          <cell r="K36">
            <v>858</v>
          </cell>
          <cell r="O36">
            <v>886</v>
          </cell>
          <cell r="P36">
            <v>886</v>
          </cell>
          <cell r="T36">
            <v>836</v>
          </cell>
          <cell r="U36">
            <v>766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քոլեջ"/>
      <sheetName val="քոլեջ-պարտք"/>
      <sheetName val="մեկամյա"/>
      <sheetName val="մեկամյա-պարտք"/>
      <sheetName val="պարտեզ"/>
      <sheetName val="պարտեզ-պարտք"/>
    </sheetNames>
    <sheetDataSet>
      <sheetData sheetId="0">
        <row r="12">
          <cell r="E12">
            <v>643</v>
          </cell>
          <cell r="F12">
            <v>581.6</v>
          </cell>
          <cell r="J12">
            <v>658</v>
          </cell>
          <cell r="K12">
            <v>561</v>
          </cell>
          <cell r="O12">
            <v>658</v>
          </cell>
          <cell r="P12">
            <v>503</v>
          </cell>
          <cell r="T12">
            <v>635</v>
          </cell>
          <cell r="U12">
            <v>256.3</v>
          </cell>
        </row>
        <row r="20">
          <cell r="E20">
            <v>100</v>
          </cell>
          <cell r="F20">
            <v>100</v>
          </cell>
          <cell r="J20">
            <v>100</v>
          </cell>
          <cell r="K20">
            <v>100</v>
          </cell>
          <cell r="O20">
            <v>100</v>
          </cell>
          <cell r="P20">
            <v>100</v>
          </cell>
          <cell r="T20">
            <v>100</v>
          </cell>
          <cell r="U20">
            <v>33.950000000000003</v>
          </cell>
        </row>
        <row r="27">
          <cell r="T27">
            <v>936</v>
          </cell>
          <cell r="U27">
            <v>729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դպրոց"/>
      <sheetName val="պարտեզ"/>
      <sheetName val="լրացուցիչ կրթ."/>
      <sheetName val="երկարօրյա"/>
      <sheetName val="դպրոց-պարտք"/>
      <sheetName val="պարտեզ պարտք"/>
      <sheetName val="երկարօրյա -պարտք"/>
    </sheetNames>
    <sheetDataSet>
      <sheetData sheetId="0">
        <row r="11">
          <cell r="C11">
            <v>1534</v>
          </cell>
          <cell r="D11">
            <v>133</v>
          </cell>
          <cell r="F11">
            <v>1357</v>
          </cell>
          <cell r="H11">
            <v>1508</v>
          </cell>
          <cell r="I11">
            <v>133</v>
          </cell>
          <cell r="K11">
            <v>1331</v>
          </cell>
          <cell r="M11">
            <v>1489.5</v>
          </cell>
          <cell r="N11">
            <v>133</v>
          </cell>
          <cell r="P11">
            <v>1325.5</v>
          </cell>
        </row>
        <row r="20">
          <cell r="E20">
            <v>1231</v>
          </cell>
          <cell r="F20">
            <v>1231</v>
          </cell>
          <cell r="J20">
            <v>1349</v>
          </cell>
          <cell r="K20">
            <v>1349</v>
          </cell>
          <cell r="O20">
            <v>1227</v>
          </cell>
          <cell r="P20">
            <v>1227</v>
          </cell>
        </row>
        <row r="29">
          <cell r="E29">
            <v>446</v>
          </cell>
          <cell r="F29">
            <v>436</v>
          </cell>
          <cell r="J29">
            <v>436</v>
          </cell>
          <cell r="K29">
            <v>426</v>
          </cell>
          <cell r="O29">
            <v>386</v>
          </cell>
          <cell r="P29">
            <v>376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դպրոց"/>
      <sheetName val="Լրացուցիչ"/>
      <sheetName val="դպրոց պարտք"/>
      <sheetName val="պարտեզ"/>
      <sheetName val="պարտեզ պարտք"/>
      <sheetName val="երկարօրյա"/>
      <sheetName val="երկարօրյա պարտք"/>
    </sheetNames>
    <sheetDataSet>
      <sheetData sheetId="0">
        <row r="11">
          <cell r="C11">
            <v>1755</v>
          </cell>
          <cell r="D11">
            <v>84</v>
          </cell>
          <cell r="F11">
            <v>1671</v>
          </cell>
          <cell r="H11">
            <v>1742</v>
          </cell>
          <cell r="I11">
            <v>84</v>
          </cell>
          <cell r="K11">
            <v>1645</v>
          </cell>
          <cell r="M11">
            <v>1729</v>
          </cell>
          <cell r="N11">
            <v>84</v>
          </cell>
          <cell r="P11">
            <v>1619</v>
          </cell>
        </row>
        <row r="20">
          <cell r="E20">
            <v>1222</v>
          </cell>
          <cell r="F20">
            <v>1222</v>
          </cell>
          <cell r="J20">
            <v>1128</v>
          </cell>
          <cell r="K20">
            <v>1128</v>
          </cell>
          <cell r="O20">
            <v>1168</v>
          </cell>
          <cell r="P20">
            <v>1168</v>
          </cell>
        </row>
        <row r="30">
          <cell r="E30">
            <v>863</v>
          </cell>
          <cell r="F30">
            <v>863</v>
          </cell>
          <cell r="J30">
            <v>847</v>
          </cell>
          <cell r="K30">
            <v>817</v>
          </cell>
          <cell r="O30">
            <v>801</v>
          </cell>
          <cell r="P30">
            <v>781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դպրոց"/>
      <sheetName val="Պարտք"/>
    </sheetNames>
    <sheetDataSet>
      <sheetData sheetId="0">
        <row r="17">
          <cell r="C17">
            <v>3556</v>
          </cell>
          <cell r="D17">
            <v>273</v>
          </cell>
          <cell r="F17">
            <v>3179</v>
          </cell>
          <cell r="H17">
            <v>3556</v>
          </cell>
          <cell r="I17">
            <v>286</v>
          </cell>
          <cell r="K17">
            <v>3083.6689999999999</v>
          </cell>
          <cell r="M17">
            <v>3569</v>
          </cell>
          <cell r="N17">
            <v>286</v>
          </cell>
          <cell r="P17">
            <v>2865.1419999999998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քոլեջ"/>
      <sheetName val="քոլեջ-պարտք"/>
      <sheetName val="մեկամյա"/>
      <sheetName val="մեկամյա-պարտք"/>
      <sheetName val="պարտեզ"/>
      <sheetName val="պարտեզ-պարտք"/>
      <sheetName val="դպրոց (2)"/>
      <sheetName val="դպրոց-պարտք"/>
      <sheetName val="Պարտք-դպրոց"/>
      <sheetName val="Պարտք-քոլեջ"/>
      <sheetName val="պարտեզ (2)"/>
      <sheetName val="Պարտք-պարտեզ"/>
      <sheetName val="պարտք-քոլեջ-1"/>
      <sheetName val="պարտեզ (4)"/>
      <sheetName val="քոլեջ-պարտք- 2"/>
      <sheetName val="մեկամյա-պարտք- 1"/>
      <sheetName val="պարտեզ -պարտք)"/>
      <sheetName val="Պարտք-մեկամյա"/>
      <sheetName val="Քոլեջ-պարտեզ"/>
      <sheetName val="պարտեզ-պարտք-1"/>
      <sheetName val="Sheet1"/>
    </sheetNames>
    <sheetDataSet>
      <sheetData sheetId="0">
        <row r="12">
          <cell r="C12">
            <v>646</v>
          </cell>
          <cell r="D12">
            <v>3</v>
          </cell>
          <cell r="H12">
            <v>661</v>
          </cell>
          <cell r="I12">
            <v>3</v>
          </cell>
        </row>
        <row r="20">
          <cell r="C20">
            <v>100</v>
          </cell>
          <cell r="D20">
            <v>0</v>
          </cell>
          <cell r="H20">
            <v>100</v>
          </cell>
          <cell r="I20">
            <v>0</v>
          </cell>
        </row>
        <row r="27">
          <cell r="E27">
            <v>1253.5</v>
          </cell>
          <cell r="F27">
            <v>1239.5</v>
          </cell>
          <cell r="J27">
            <v>1152</v>
          </cell>
          <cell r="K27">
            <v>1123.8</v>
          </cell>
          <cell r="O27">
            <v>1072</v>
          </cell>
          <cell r="P27">
            <v>984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դպրոց"/>
      <sheetName val="պարտեզ"/>
      <sheetName val="երկարօրյա"/>
      <sheetName val="հեծանիվ-լող"/>
    </sheetNames>
    <sheetDataSet>
      <sheetData sheetId="0">
        <row r="20">
          <cell r="C20">
            <v>3055</v>
          </cell>
          <cell r="D20">
            <v>124</v>
          </cell>
          <cell r="F20">
            <v>2925</v>
          </cell>
          <cell r="H20">
            <v>3016</v>
          </cell>
          <cell r="I20">
            <v>124</v>
          </cell>
          <cell r="K20">
            <v>2873</v>
          </cell>
          <cell r="M20">
            <v>3003</v>
          </cell>
          <cell r="N20">
            <v>124</v>
          </cell>
          <cell r="P20">
            <v>2710</v>
          </cell>
          <cell r="R20">
            <v>3003</v>
          </cell>
          <cell r="S20">
            <v>124</v>
          </cell>
          <cell r="U20">
            <v>2398</v>
          </cell>
        </row>
        <row r="41">
          <cell r="E41">
            <v>1078</v>
          </cell>
          <cell r="F41">
            <v>1078</v>
          </cell>
          <cell r="J41">
            <v>1138.5</v>
          </cell>
          <cell r="K41">
            <v>1112.5</v>
          </cell>
          <cell r="O41">
            <v>1090</v>
          </cell>
          <cell r="P41">
            <v>1021</v>
          </cell>
          <cell r="T41">
            <v>949.5</v>
          </cell>
          <cell r="U41">
            <v>774.5</v>
          </cell>
        </row>
        <row r="62">
          <cell r="E62">
            <v>1246</v>
          </cell>
          <cell r="F62">
            <v>1246</v>
          </cell>
          <cell r="J62">
            <v>1217</v>
          </cell>
          <cell r="K62">
            <v>1207</v>
          </cell>
          <cell r="O62">
            <v>1156</v>
          </cell>
          <cell r="P62">
            <v>1114</v>
          </cell>
          <cell r="T62">
            <v>1123</v>
          </cell>
          <cell r="U62">
            <v>965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դպրոց"/>
      <sheetName val="պարտեզ"/>
      <sheetName val="լրացուցիչ կրթ."/>
      <sheetName val="երկարօրյա"/>
      <sheetName val="դպրոց-պարտք"/>
      <sheetName val="պարտեզ պարտք"/>
      <sheetName val="երկարօրյա -պարտք"/>
    </sheetNames>
    <sheetDataSet>
      <sheetData sheetId="0">
        <row r="11">
          <cell r="R11">
            <v>1495</v>
          </cell>
          <cell r="S11">
            <v>133</v>
          </cell>
          <cell r="U11">
            <v>1286</v>
          </cell>
        </row>
        <row r="20">
          <cell r="T20">
            <v>1215.5</v>
          </cell>
          <cell r="U20">
            <v>1095.5</v>
          </cell>
        </row>
        <row r="29">
          <cell r="T29">
            <v>374</v>
          </cell>
          <cell r="U29">
            <v>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դպրոց"/>
      <sheetName val="պարտեզ"/>
      <sheetName val="դպրոց (2)"/>
      <sheetName val="երկարօրյա"/>
      <sheetName val="երկարօրյա (2)"/>
    </sheetNames>
    <sheetDataSet>
      <sheetData sheetId="0">
        <row r="20">
          <cell r="C20">
            <v>3952</v>
          </cell>
          <cell r="D20">
            <v>221</v>
          </cell>
          <cell r="F20">
            <v>3559</v>
          </cell>
          <cell r="H20">
            <v>4004</v>
          </cell>
          <cell r="I20">
            <v>221</v>
          </cell>
          <cell r="K20">
            <v>3536</v>
          </cell>
          <cell r="M20">
            <v>4030</v>
          </cell>
          <cell r="N20">
            <v>221</v>
          </cell>
          <cell r="P20">
            <v>3331.9949999999999</v>
          </cell>
          <cell r="R20">
            <v>4030</v>
          </cell>
          <cell r="S20">
            <v>208</v>
          </cell>
          <cell r="U20">
            <v>2763</v>
          </cell>
        </row>
        <row r="62">
          <cell r="E62">
            <v>236</v>
          </cell>
          <cell r="F62">
            <v>226</v>
          </cell>
          <cell r="J62">
            <v>213.5</v>
          </cell>
          <cell r="K62">
            <v>210</v>
          </cell>
          <cell r="O62">
            <v>160</v>
          </cell>
          <cell r="P62">
            <v>160</v>
          </cell>
          <cell r="T62">
            <v>176</v>
          </cell>
          <cell r="U62">
            <v>156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մփոփ"/>
      <sheetName val="դպրոց"/>
      <sheetName val="Պարտք"/>
    </sheetNames>
    <sheetDataSet>
      <sheetData sheetId="0">
        <row r="17">
          <cell r="R17">
            <v>3556</v>
          </cell>
          <cell r="S17">
            <v>286</v>
          </cell>
          <cell r="U17">
            <v>2470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1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76" sqref="A76"/>
      <selection pane="bottomRight" activeCell="F70" sqref="F70"/>
    </sheetView>
  </sheetViews>
  <sheetFormatPr defaultRowHeight="30" customHeight="1" x14ac:dyDescent="0.2"/>
  <cols>
    <col min="1" max="1" width="29.7109375" style="5" customWidth="1"/>
    <col min="2" max="2" width="17.7109375" style="1" customWidth="1"/>
    <col min="3" max="3" width="18.5703125" style="1" bestFit="1" customWidth="1"/>
    <col min="4" max="4" width="15.5703125" style="1" customWidth="1"/>
    <col min="5" max="5" width="17" style="1" customWidth="1"/>
    <col min="6" max="6" width="16.140625" style="1" customWidth="1"/>
    <col min="7" max="7" width="15.85546875" style="1" customWidth="1"/>
    <col min="8" max="8" width="11.5703125" style="2" customWidth="1"/>
    <col min="9" max="9" width="11.7109375" style="1" customWidth="1"/>
    <col min="10" max="16384" width="9.140625" style="1"/>
  </cols>
  <sheetData>
    <row r="1" spans="1:9" s="74" customFormat="1" ht="30" customHeight="1" x14ac:dyDescent="0.2">
      <c r="A1" s="97" t="s">
        <v>0</v>
      </c>
      <c r="B1" s="97"/>
      <c r="C1" s="97"/>
      <c r="D1" s="97"/>
      <c r="E1" s="97"/>
      <c r="F1" s="97"/>
      <c r="G1" s="97"/>
      <c r="H1" s="97"/>
    </row>
    <row r="2" spans="1:9" s="3" customFormat="1" ht="30" customHeight="1" x14ac:dyDescent="0.2">
      <c r="A2" s="98" t="s">
        <v>48</v>
      </c>
      <c r="B2" s="98"/>
      <c r="C2" s="98"/>
      <c r="D2" s="98"/>
      <c r="E2" s="98"/>
      <c r="F2" s="98"/>
      <c r="G2" s="98"/>
      <c r="H2" s="98"/>
    </row>
    <row r="3" spans="1:9" s="3" customFormat="1" ht="30" customHeight="1" thickBot="1" x14ac:dyDescent="0.25">
      <c r="A3" s="89"/>
      <c r="B3" s="89"/>
      <c r="C3" s="89"/>
      <c r="D3" s="89"/>
      <c r="E3" s="89"/>
      <c r="F3" s="89"/>
      <c r="G3" s="89"/>
      <c r="H3" s="89"/>
    </row>
    <row r="4" spans="1:9" s="3" customFormat="1" ht="30" customHeight="1" thickBot="1" x14ac:dyDescent="0.25">
      <c r="A4" s="61" t="s">
        <v>1</v>
      </c>
      <c r="B4" s="62" t="s">
        <v>2</v>
      </c>
      <c r="C4" s="63" t="s">
        <v>3</v>
      </c>
      <c r="D4" s="64" t="s">
        <v>4</v>
      </c>
      <c r="E4" s="65" t="s">
        <v>5</v>
      </c>
      <c r="F4" s="66" t="s">
        <v>6</v>
      </c>
      <c r="G4" s="68" t="s">
        <v>7</v>
      </c>
      <c r="H4" s="67" t="s">
        <v>8</v>
      </c>
      <c r="I4" s="68" t="s">
        <v>9</v>
      </c>
    </row>
    <row r="5" spans="1:9" s="4" customFormat="1" ht="30" customHeight="1" thickBot="1" x14ac:dyDescent="0.25">
      <c r="A5" s="94" t="s">
        <v>41</v>
      </c>
      <c r="B5" s="10" t="s">
        <v>10</v>
      </c>
      <c r="C5" s="28">
        <f>+[1]ամփոփ!$C$16</f>
        <v>3198</v>
      </c>
      <c r="D5" s="29">
        <f>+[1]ամփոփ!$D$16</f>
        <v>135</v>
      </c>
      <c r="E5" s="30">
        <f t="shared" ref="E5:E14" si="0">C5-D5</f>
        <v>3063</v>
      </c>
      <c r="F5" s="31">
        <f>+[1]ամփոփ!$F$16</f>
        <v>3063</v>
      </c>
      <c r="G5" s="32">
        <f t="shared" ref="G5:G14" si="1">E5-F5</f>
        <v>0</v>
      </c>
      <c r="H5" s="26">
        <f>F5*100/E5</f>
        <v>100</v>
      </c>
      <c r="I5" s="26">
        <f>+D5*100/C5</f>
        <v>4.2213883677298307</v>
      </c>
    </row>
    <row r="6" spans="1:9" s="4" customFormat="1" ht="30" customHeight="1" thickBot="1" x14ac:dyDescent="0.25">
      <c r="A6" s="95"/>
      <c r="B6" s="10" t="s">
        <v>11</v>
      </c>
      <c r="C6" s="33">
        <f>+[1]ամփոփ!$H$16</f>
        <v>3055</v>
      </c>
      <c r="D6" s="34">
        <f>+[1]ամփոփ!$I$16</f>
        <v>135</v>
      </c>
      <c r="E6" s="30">
        <f t="shared" si="0"/>
        <v>2920</v>
      </c>
      <c r="F6" s="36">
        <f>+[1]ամփոփ!$K$16</f>
        <v>2868</v>
      </c>
      <c r="G6" s="37">
        <f t="shared" si="1"/>
        <v>52</v>
      </c>
      <c r="H6" s="26">
        <f>F6*100/E6</f>
        <v>98.219178082191775</v>
      </c>
      <c r="I6" s="26">
        <f t="shared" ref="I6:I69" si="2">+D6*100/C6</f>
        <v>4.4189852700490997</v>
      </c>
    </row>
    <row r="7" spans="1:9" s="4" customFormat="1" ht="30" customHeight="1" thickBot="1" x14ac:dyDescent="0.25">
      <c r="A7" s="95"/>
      <c r="B7" s="22" t="s">
        <v>12</v>
      </c>
      <c r="C7" s="28">
        <f>+[1]ամփոփ!$M$16</f>
        <v>3042</v>
      </c>
      <c r="D7" s="29">
        <f>+[1]ամփոփ!$N$16</f>
        <v>122</v>
      </c>
      <c r="E7" s="30">
        <f t="shared" si="0"/>
        <v>2920</v>
      </c>
      <c r="F7" s="31">
        <f>+[1]ամփոփ!$P$16</f>
        <v>2730</v>
      </c>
      <c r="G7" s="32">
        <f t="shared" si="1"/>
        <v>190</v>
      </c>
      <c r="H7" s="26">
        <f>F7*100/E7</f>
        <v>93.493150684931507</v>
      </c>
      <c r="I7" s="26">
        <f t="shared" si="2"/>
        <v>4.0105193951347795</v>
      </c>
    </row>
    <row r="8" spans="1:9" s="4" customFormat="1" ht="30" customHeight="1" thickBot="1" x14ac:dyDescent="0.25">
      <c r="A8" s="95"/>
      <c r="B8" s="10" t="s">
        <v>13</v>
      </c>
      <c r="C8" s="28">
        <f>+[1]ամփոփ!$R$16</f>
        <v>2990</v>
      </c>
      <c r="D8" s="29">
        <f>+[1]ամփոփ!$S$16</f>
        <v>122</v>
      </c>
      <c r="E8" s="30">
        <f t="shared" si="0"/>
        <v>2868</v>
      </c>
      <c r="F8" s="31">
        <f>+[1]ամփոփ!$U$16</f>
        <v>2534</v>
      </c>
      <c r="G8" s="32">
        <f t="shared" si="1"/>
        <v>334</v>
      </c>
      <c r="H8" s="23">
        <f>F8*100/E8</f>
        <v>88.354253835425382</v>
      </c>
      <c r="I8" s="26">
        <f t="shared" si="2"/>
        <v>4.080267558528428</v>
      </c>
    </row>
    <row r="9" spans="1:9" s="4" customFormat="1" ht="30" hidden="1" customHeight="1" thickBot="1" x14ac:dyDescent="0.25">
      <c r="A9" s="95"/>
      <c r="B9" s="10" t="s">
        <v>14</v>
      </c>
      <c r="C9" s="28"/>
      <c r="D9" s="29"/>
      <c r="E9" s="30">
        <f t="shared" si="0"/>
        <v>0</v>
      </c>
      <c r="F9" s="31"/>
      <c r="G9" s="32">
        <f t="shared" si="1"/>
        <v>0</v>
      </c>
      <c r="H9" s="23" t="e">
        <f>F9*100/E9</f>
        <v>#DIV/0!</v>
      </c>
      <c r="I9" s="26" t="e">
        <f t="shared" si="2"/>
        <v>#DIV/0!</v>
      </c>
    </row>
    <row r="10" spans="1:9" s="4" customFormat="1" ht="30" hidden="1" customHeight="1" thickBot="1" x14ac:dyDescent="0.25">
      <c r="A10" s="95"/>
      <c r="B10" s="10" t="s">
        <v>15</v>
      </c>
      <c r="C10" s="28"/>
      <c r="D10" s="29"/>
      <c r="E10" s="30">
        <f t="shared" si="0"/>
        <v>0</v>
      </c>
      <c r="F10" s="31"/>
      <c r="G10" s="32">
        <f t="shared" si="1"/>
        <v>0</v>
      </c>
      <c r="H10" s="26" t="e">
        <f t="shared" ref="H10:H15" si="3">F10*100/E10</f>
        <v>#DIV/0!</v>
      </c>
      <c r="I10" s="26" t="e">
        <f t="shared" si="2"/>
        <v>#DIV/0!</v>
      </c>
    </row>
    <row r="11" spans="1:9" s="4" customFormat="1" ht="30" hidden="1" customHeight="1" thickBot="1" x14ac:dyDescent="0.25">
      <c r="A11" s="95"/>
      <c r="B11" s="24" t="s">
        <v>16</v>
      </c>
      <c r="C11" s="33"/>
      <c r="D11" s="34"/>
      <c r="E11" s="30">
        <f t="shared" si="0"/>
        <v>0</v>
      </c>
      <c r="F11" s="36"/>
      <c r="G11" s="37">
        <f t="shared" si="1"/>
        <v>0</v>
      </c>
      <c r="H11" s="26" t="e">
        <f t="shared" si="3"/>
        <v>#DIV/0!</v>
      </c>
      <c r="I11" s="26" t="e">
        <f t="shared" si="2"/>
        <v>#DIV/0!</v>
      </c>
    </row>
    <row r="12" spans="1:9" s="4" customFormat="1" ht="30" hidden="1" customHeight="1" thickBot="1" x14ac:dyDescent="0.25">
      <c r="A12" s="95"/>
      <c r="B12" s="24" t="s">
        <v>17</v>
      </c>
      <c r="C12" s="33"/>
      <c r="D12" s="34"/>
      <c r="E12" s="30">
        <f t="shared" si="0"/>
        <v>0</v>
      </c>
      <c r="F12" s="36"/>
      <c r="G12" s="37">
        <f>E12-F12</f>
        <v>0</v>
      </c>
      <c r="H12" s="26" t="e">
        <f t="shared" si="3"/>
        <v>#DIV/0!</v>
      </c>
      <c r="I12" s="26" t="e">
        <f t="shared" si="2"/>
        <v>#DIV/0!</v>
      </c>
    </row>
    <row r="13" spans="1:9" s="4" customFormat="1" ht="30" hidden="1" customHeight="1" thickBot="1" x14ac:dyDescent="0.25">
      <c r="A13" s="95"/>
      <c r="B13" s="24" t="s">
        <v>18</v>
      </c>
      <c r="C13" s="28"/>
      <c r="D13" s="29"/>
      <c r="E13" s="30">
        <f t="shared" si="0"/>
        <v>0</v>
      </c>
      <c r="F13" s="31"/>
      <c r="G13" s="32">
        <f t="shared" si="1"/>
        <v>0</v>
      </c>
      <c r="H13" s="23" t="e">
        <f t="shared" si="3"/>
        <v>#DIV/0!</v>
      </c>
      <c r="I13" s="26" t="e">
        <f t="shared" si="2"/>
        <v>#DIV/0!</v>
      </c>
    </row>
    <row r="14" spans="1:9" s="4" customFormat="1" ht="30" hidden="1" customHeight="1" thickBot="1" x14ac:dyDescent="0.25">
      <c r="A14" s="95"/>
      <c r="B14" s="9" t="s">
        <v>19</v>
      </c>
      <c r="C14" s="28"/>
      <c r="D14" s="29"/>
      <c r="E14" s="30">
        <f t="shared" si="0"/>
        <v>0</v>
      </c>
      <c r="F14" s="31"/>
      <c r="G14" s="32">
        <f t="shared" si="1"/>
        <v>0</v>
      </c>
      <c r="H14" s="23" t="e">
        <f t="shared" si="3"/>
        <v>#DIV/0!</v>
      </c>
      <c r="I14" s="26" t="e">
        <f t="shared" si="2"/>
        <v>#DIV/0!</v>
      </c>
    </row>
    <row r="15" spans="1:9" s="4" customFormat="1" ht="30" customHeight="1" thickBot="1" x14ac:dyDescent="0.25">
      <c r="A15" s="96"/>
      <c r="B15" s="18" t="s">
        <v>20</v>
      </c>
      <c r="C15" s="20">
        <f>SUM(C5:C14)</f>
        <v>12285</v>
      </c>
      <c r="D15" s="19">
        <f>SUM(D5:D14)</f>
        <v>514</v>
      </c>
      <c r="E15" s="20">
        <f>SUM(E5:E14)</f>
        <v>11771</v>
      </c>
      <c r="F15" s="19">
        <f>SUM(F5:F14)</f>
        <v>11195</v>
      </c>
      <c r="G15" s="20">
        <f>SUM(G5:G14)</f>
        <v>576</v>
      </c>
      <c r="H15" s="21">
        <f t="shared" si="3"/>
        <v>95.106617959391727</v>
      </c>
      <c r="I15" s="73">
        <f t="shared" si="2"/>
        <v>4.1839641839641839</v>
      </c>
    </row>
    <row r="16" spans="1:9" s="4" customFormat="1" ht="30" customHeight="1" thickBot="1" x14ac:dyDescent="0.25">
      <c r="A16" s="91" t="s">
        <v>21</v>
      </c>
      <c r="B16" s="10" t="s">
        <v>10</v>
      </c>
      <c r="C16" s="33">
        <f>+[6]ամփոփ!$C$20</f>
        <v>3055</v>
      </c>
      <c r="D16" s="34">
        <f>+[6]ամփոփ!$D$20</f>
        <v>124</v>
      </c>
      <c r="E16" s="35">
        <f>C16-D16</f>
        <v>2931</v>
      </c>
      <c r="F16" s="36">
        <f>+[6]ամփոփ!$F$20</f>
        <v>2925</v>
      </c>
      <c r="G16" s="37">
        <f>E16-F16</f>
        <v>6</v>
      </c>
      <c r="H16" s="26">
        <f t="shared" ref="H16:H25" si="4">F16*100/E16</f>
        <v>99.795291709314228</v>
      </c>
      <c r="I16" s="26">
        <f t="shared" si="2"/>
        <v>4.0589198036006549</v>
      </c>
    </row>
    <row r="17" spans="1:9" s="4" customFormat="1" ht="30" customHeight="1" thickBot="1" x14ac:dyDescent="0.25">
      <c r="A17" s="92"/>
      <c r="B17" s="10" t="s">
        <v>11</v>
      </c>
      <c r="C17" s="33">
        <f>+[6]ամփոփ!$H$20</f>
        <v>3016</v>
      </c>
      <c r="D17" s="34">
        <f>+[6]ամփոփ!$I$20</f>
        <v>124</v>
      </c>
      <c r="E17" s="35">
        <f t="shared" ref="E17:E25" si="5">C17-D17</f>
        <v>2892</v>
      </c>
      <c r="F17" s="36">
        <f>+[6]ամփոփ!$K$20</f>
        <v>2873</v>
      </c>
      <c r="G17" s="37">
        <f t="shared" ref="G17:G25" si="6">E17-F17</f>
        <v>19</v>
      </c>
      <c r="H17" s="26">
        <f t="shared" si="4"/>
        <v>99.343015214384508</v>
      </c>
      <c r="I17" s="26">
        <f t="shared" si="2"/>
        <v>4.1114058355437662</v>
      </c>
    </row>
    <row r="18" spans="1:9" s="4" customFormat="1" ht="30" customHeight="1" thickBot="1" x14ac:dyDescent="0.25">
      <c r="A18" s="92"/>
      <c r="B18" s="22" t="s">
        <v>12</v>
      </c>
      <c r="C18" s="33">
        <f>+[6]ամփոփ!$M$20</f>
        <v>3003</v>
      </c>
      <c r="D18" s="34">
        <f>+[6]ամփոփ!$N$20</f>
        <v>124</v>
      </c>
      <c r="E18" s="35">
        <f t="shared" si="5"/>
        <v>2879</v>
      </c>
      <c r="F18" s="36">
        <f>+[6]ամփոփ!$P$20</f>
        <v>2710</v>
      </c>
      <c r="G18" s="37">
        <f t="shared" si="6"/>
        <v>169</v>
      </c>
      <c r="H18" s="26">
        <f t="shared" si="4"/>
        <v>94.129906217436613</v>
      </c>
      <c r="I18" s="26">
        <f t="shared" si="2"/>
        <v>4.1292041292041288</v>
      </c>
    </row>
    <row r="19" spans="1:9" s="4" customFormat="1" ht="30" customHeight="1" thickBot="1" x14ac:dyDescent="0.25">
      <c r="A19" s="92"/>
      <c r="B19" s="10" t="s">
        <v>13</v>
      </c>
      <c r="C19" s="28">
        <f>+[6]ամփոփ!$R$20</f>
        <v>3003</v>
      </c>
      <c r="D19" s="29">
        <f>+[6]ամփոփ!$S$20</f>
        <v>124</v>
      </c>
      <c r="E19" s="30">
        <f t="shared" si="5"/>
        <v>2879</v>
      </c>
      <c r="F19" s="31">
        <f>+[6]ամփոփ!$U$20</f>
        <v>2398</v>
      </c>
      <c r="G19" s="32">
        <f t="shared" si="6"/>
        <v>481</v>
      </c>
      <c r="H19" s="23">
        <f t="shared" si="4"/>
        <v>83.292810003473434</v>
      </c>
      <c r="I19" s="26">
        <f t="shared" si="2"/>
        <v>4.1292041292041288</v>
      </c>
    </row>
    <row r="20" spans="1:9" s="4" customFormat="1" ht="30" hidden="1" customHeight="1" thickBot="1" x14ac:dyDescent="0.25">
      <c r="A20" s="92"/>
      <c r="B20" s="10" t="s">
        <v>14</v>
      </c>
      <c r="C20" s="28"/>
      <c r="D20" s="29"/>
      <c r="E20" s="30">
        <f t="shared" si="5"/>
        <v>0</v>
      </c>
      <c r="F20" s="31"/>
      <c r="G20" s="32">
        <f t="shared" si="6"/>
        <v>0</v>
      </c>
      <c r="H20" s="23" t="e">
        <f t="shared" si="4"/>
        <v>#DIV/0!</v>
      </c>
      <c r="I20" s="26" t="e">
        <f t="shared" si="2"/>
        <v>#DIV/0!</v>
      </c>
    </row>
    <row r="21" spans="1:9" s="4" customFormat="1" ht="30.75" hidden="1" customHeight="1" thickBot="1" x14ac:dyDescent="0.25">
      <c r="A21" s="92"/>
      <c r="B21" s="10" t="s">
        <v>15</v>
      </c>
      <c r="C21" s="28"/>
      <c r="D21" s="29"/>
      <c r="E21" s="30">
        <f t="shared" si="5"/>
        <v>0</v>
      </c>
      <c r="F21" s="31"/>
      <c r="G21" s="32">
        <f t="shared" si="6"/>
        <v>0</v>
      </c>
      <c r="H21" s="23" t="e">
        <f t="shared" si="4"/>
        <v>#DIV/0!</v>
      </c>
      <c r="I21" s="26" t="e">
        <f t="shared" si="2"/>
        <v>#DIV/0!</v>
      </c>
    </row>
    <row r="22" spans="1:9" s="4" customFormat="1" ht="30" hidden="1" customHeight="1" thickBot="1" x14ac:dyDescent="0.25">
      <c r="A22" s="92"/>
      <c r="B22" s="10" t="s">
        <v>16</v>
      </c>
      <c r="C22" s="28"/>
      <c r="D22" s="29"/>
      <c r="E22" s="30">
        <f t="shared" si="5"/>
        <v>0</v>
      </c>
      <c r="F22" s="31"/>
      <c r="G22" s="32">
        <f t="shared" si="6"/>
        <v>0</v>
      </c>
      <c r="H22" s="23" t="e">
        <f t="shared" si="4"/>
        <v>#DIV/0!</v>
      </c>
      <c r="I22" s="26" t="e">
        <f t="shared" si="2"/>
        <v>#DIV/0!</v>
      </c>
    </row>
    <row r="23" spans="1:9" s="4" customFormat="1" ht="30" hidden="1" customHeight="1" thickBot="1" x14ac:dyDescent="0.25">
      <c r="A23" s="92"/>
      <c r="B23" s="10" t="s">
        <v>17</v>
      </c>
      <c r="C23" s="28"/>
      <c r="D23" s="29"/>
      <c r="E23" s="30">
        <f t="shared" si="5"/>
        <v>0</v>
      </c>
      <c r="F23" s="31"/>
      <c r="G23" s="32">
        <f t="shared" si="6"/>
        <v>0</v>
      </c>
      <c r="H23" s="23" t="e">
        <f t="shared" si="4"/>
        <v>#DIV/0!</v>
      </c>
      <c r="I23" s="26" t="e">
        <f t="shared" si="2"/>
        <v>#DIV/0!</v>
      </c>
    </row>
    <row r="24" spans="1:9" s="4" customFormat="1" ht="30" hidden="1" customHeight="1" thickBot="1" x14ac:dyDescent="0.25">
      <c r="A24" s="92"/>
      <c r="B24" s="10" t="s">
        <v>18</v>
      </c>
      <c r="C24" s="28"/>
      <c r="D24" s="29"/>
      <c r="E24" s="30">
        <f t="shared" si="5"/>
        <v>0</v>
      </c>
      <c r="F24" s="31"/>
      <c r="G24" s="32">
        <f t="shared" si="6"/>
        <v>0</v>
      </c>
      <c r="H24" s="23" t="e">
        <f t="shared" si="4"/>
        <v>#DIV/0!</v>
      </c>
      <c r="I24" s="26" t="e">
        <f t="shared" si="2"/>
        <v>#DIV/0!</v>
      </c>
    </row>
    <row r="25" spans="1:9" s="4" customFormat="1" ht="30" hidden="1" customHeight="1" thickBot="1" x14ac:dyDescent="0.25">
      <c r="A25" s="92"/>
      <c r="B25" s="10" t="s">
        <v>19</v>
      </c>
      <c r="C25" s="28"/>
      <c r="D25" s="29"/>
      <c r="E25" s="30">
        <f t="shared" si="5"/>
        <v>0</v>
      </c>
      <c r="F25" s="31"/>
      <c r="G25" s="32">
        <f t="shared" si="6"/>
        <v>0</v>
      </c>
      <c r="H25" s="23" t="e">
        <f t="shared" si="4"/>
        <v>#DIV/0!</v>
      </c>
      <c r="I25" s="26" t="e">
        <f t="shared" si="2"/>
        <v>#DIV/0!</v>
      </c>
    </row>
    <row r="26" spans="1:9" s="4" customFormat="1" ht="30" customHeight="1" thickBot="1" x14ac:dyDescent="0.25">
      <c r="A26" s="93"/>
      <c r="B26" s="80" t="s">
        <v>20</v>
      </c>
      <c r="C26" s="19">
        <f t="shared" ref="C26:D26" si="7">SUM(C16:C25)</f>
        <v>12077</v>
      </c>
      <c r="D26" s="19">
        <f t="shared" si="7"/>
        <v>496</v>
      </c>
      <c r="E26" s="19">
        <f>SUM(E16:E25)</f>
        <v>11581</v>
      </c>
      <c r="F26" s="19">
        <f t="shared" ref="F26" si="8">SUM(F16:F25)</f>
        <v>10906</v>
      </c>
      <c r="G26" s="19">
        <f t="shared" ref="G26" si="9">SUM(G16:G25)</f>
        <v>675</v>
      </c>
      <c r="H26" s="52">
        <f t="shared" ref="H26:H36" si="10">F26*100/E26</f>
        <v>94.17148778171142</v>
      </c>
      <c r="I26" s="73">
        <f t="shared" si="2"/>
        <v>4.1069802103171318</v>
      </c>
    </row>
    <row r="27" spans="1:9" s="4" customFormat="1" ht="30" customHeight="1" thickBot="1" x14ac:dyDescent="0.25">
      <c r="A27" s="91" t="s">
        <v>42</v>
      </c>
      <c r="B27" s="10" t="s">
        <v>10</v>
      </c>
      <c r="C27" s="33">
        <f>+[2]ամփոփ!$C$11</f>
        <v>1534</v>
      </c>
      <c r="D27" s="34">
        <f>+[2]ամփոփ!$D$11</f>
        <v>133</v>
      </c>
      <c r="E27" s="35">
        <f>C27-D27</f>
        <v>1401</v>
      </c>
      <c r="F27" s="36">
        <f>+[2]ամփոփ!$F$11</f>
        <v>1357</v>
      </c>
      <c r="G27" s="37">
        <f>E27-F27</f>
        <v>44</v>
      </c>
      <c r="H27" s="26">
        <f t="shared" si="10"/>
        <v>96.859386152748044</v>
      </c>
      <c r="I27" s="26">
        <f t="shared" si="2"/>
        <v>8.6701434159061286</v>
      </c>
    </row>
    <row r="28" spans="1:9" s="4" customFormat="1" ht="30" customHeight="1" thickBot="1" x14ac:dyDescent="0.25">
      <c r="A28" s="92"/>
      <c r="B28" s="22" t="s">
        <v>11</v>
      </c>
      <c r="C28" s="28">
        <f>+[2]ամփոփ!$H$11</f>
        <v>1508</v>
      </c>
      <c r="D28" s="29">
        <f>+[2]ամփոփ!$I$11</f>
        <v>133</v>
      </c>
      <c r="E28" s="30">
        <f t="shared" ref="E28:E36" si="11">C28-D28</f>
        <v>1375</v>
      </c>
      <c r="F28" s="31">
        <f>+[2]ամփոփ!$K$11</f>
        <v>1331</v>
      </c>
      <c r="G28" s="32">
        <f t="shared" ref="G28:G36" si="12">E28-F28</f>
        <v>44</v>
      </c>
      <c r="H28" s="25">
        <f t="shared" si="10"/>
        <v>96.8</v>
      </c>
      <c r="I28" s="26">
        <f t="shared" si="2"/>
        <v>8.819628647214854</v>
      </c>
    </row>
    <row r="29" spans="1:9" s="4" customFormat="1" ht="30" customHeight="1" thickBot="1" x14ac:dyDescent="0.25">
      <c r="A29" s="92"/>
      <c r="B29" s="22" t="s">
        <v>12</v>
      </c>
      <c r="C29" s="33">
        <f>+[2]ամփոփ!$M$11</f>
        <v>1489.5</v>
      </c>
      <c r="D29" s="34">
        <f>+[2]ամփոփ!$N$11</f>
        <v>133</v>
      </c>
      <c r="E29" s="35">
        <f t="shared" si="11"/>
        <v>1356.5</v>
      </c>
      <c r="F29" s="36">
        <f>+[2]ամփոփ!$P$11</f>
        <v>1325.5</v>
      </c>
      <c r="G29" s="37">
        <f t="shared" si="12"/>
        <v>31</v>
      </c>
      <c r="H29" s="26">
        <f t="shared" si="10"/>
        <v>97.714706966457797</v>
      </c>
      <c r="I29" s="26">
        <f t="shared" si="2"/>
        <v>8.9291708627056057</v>
      </c>
    </row>
    <row r="30" spans="1:9" s="4" customFormat="1" ht="30" customHeight="1" thickBot="1" x14ac:dyDescent="0.25">
      <c r="A30" s="92"/>
      <c r="B30" s="22" t="s">
        <v>13</v>
      </c>
      <c r="C30" s="28">
        <f>+[7]ամփոփ!$R$11</f>
        <v>1495</v>
      </c>
      <c r="D30" s="29">
        <f>+[7]ամփոփ!$S$11</f>
        <v>133</v>
      </c>
      <c r="E30" s="30">
        <f t="shared" si="11"/>
        <v>1362</v>
      </c>
      <c r="F30" s="31">
        <f>+[7]ամփոփ!$U$11</f>
        <v>1286</v>
      </c>
      <c r="G30" s="32">
        <f t="shared" si="12"/>
        <v>76</v>
      </c>
      <c r="H30" s="23">
        <f t="shared" si="10"/>
        <v>94.419970631424377</v>
      </c>
      <c r="I30" s="26">
        <f t="shared" si="2"/>
        <v>8.896321070234114</v>
      </c>
    </row>
    <row r="31" spans="1:9" s="4" customFormat="1" ht="30" hidden="1" customHeight="1" thickBot="1" x14ac:dyDescent="0.25">
      <c r="A31" s="92"/>
      <c r="B31" s="22" t="s">
        <v>14</v>
      </c>
      <c r="C31" s="28"/>
      <c r="D31" s="29"/>
      <c r="E31" s="30">
        <f t="shared" si="11"/>
        <v>0</v>
      </c>
      <c r="F31" s="31"/>
      <c r="G31" s="32">
        <f t="shared" si="12"/>
        <v>0</v>
      </c>
      <c r="H31" s="23" t="e">
        <f t="shared" si="10"/>
        <v>#DIV/0!</v>
      </c>
      <c r="I31" s="26" t="e">
        <f t="shared" si="2"/>
        <v>#DIV/0!</v>
      </c>
    </row>
    <row r="32" spans="1:9" s="4" customFormat="1" ht="30" hidden="1" customHeight="1" thickBot="1" x14ac:dyDescent="0.25">
      <c r="A32" s="92"/>
      <c r="B32" s="22" t="s">
        <v>15</v>
      </c>
      <c r="C32" s="28"/>
      <c r="D32" s="29"/>
      <c r="E32" s="30">
        <f t="shared" si="11"/>
        <v>0</v>
      </c>
      <c r="F32" s="31"/>
      <c r="G32" s="32">
        <f t="shared" si="12"/>
        <v>0</v>
      </c>
      <c r="H32" s="23" t="e">
        <f t="shared" si="10"/>
        <v>#DIV/0!</v>
      </c>
      <c r="I32" s="26" t="e">
        <f t="shared" si="2"/>
        <v>#DIV/0!</v>
      </c>
    </row>
    <row r="33" spans="1:9" s="4" customFormat="1" ht="30" hidden="1" customHeight="1" thickBot="1" x14ac:dyDescent="0.25">
      <c r="A33" s="92"/>
      <c r="B33" s="22" t="s">
        <v>16</v>
      </c>
      <c r="C33" s="28"/>
      <c r="D33" s="29"/>
      <c r="E33" s="30">
        <f t="shared" si="11"/>
        <v>0</v>
      </c>
      <c r="F33" s="31"/>
      <c r="G33" s="32">
        <f t="shared" si="12"/>
        <v>0</v>
      </c>
      <c r="H33" s="23" t="e">
        <f t="shared" si="10"/>
        <v>#DIV/0!</v>
      </c>
      <c r="I33" s="26" t="e">
        <f t="shared" si="2"/>
        <v>#DIV/0!</v>
      </c>
    </row>
    <row r="34" spans="1:9" s="4" customFormat="1" ht="30" hidden="1" customHeight="1" thickBot="1" x14ac:dyDescent="0.25">
      <c r="A34" s="92"/>
      <c r="B34" s="22" t="s">
        <v>17</v>
      </c>
      <c r="C34" s="28"/>
      <c r="D34" s="29"/>
      <c r="E34" s="30">
        <f t="shared" si="11"/>
        <v>0</v>
      </c>
      <c r="F34" s="31"/>
      <c r="G34" s="32">
        <f t="shared" si="12"/>
        <v>0</v>
      </c>
      <c r="H34" s="23" t="e">
        <f t="shared" si="10"/>
        <v>#DIV/0!</v>
      </c>
      <c r="I34" s="26" t="e">
        <f t="shared" si="2"/>
        <v>#DIV/0!</v>
      </c>
    </row>
    <row r="35" spans="1:9" s="4" customFormat="1" ht="30" hidden="1" customHeight="1" thickBot="1" x14ac:dyDescent="0.25">
      <c r="A35" s="92"/>
      <c r="B35" s="22" t="s">
        <v>18</v>
      </c>
      <c r="C35" s="28"/>
      <c r="D35" s="29"/>
      <c r="E35" s="30">
        <f t="shared" si="11"/>
        <v>0</v>
      </c>
      <c r="F35" s="31"/>
      <c r="G35" s="32">
        <f t="shared" si="12"/>
        <v>0</v>
      </c>
      <c r="H35" s="23" t="e">
        <f t="shared" si="10"/>
        <v>#DIV/0!</v>
      </c>
      <c r="I35" s="26" t="e">
        <f t="shared" si="2"/>
        <v>#DIV/0!</v>
      </c>
    </row>
    <row r="36" spans="1:9" s="4" customFormat="1" ht="30" hidden="1" customHeight="1" thickBot="1" x14ac:dyDescent="0.25">
      <c r="A36" s="92"/>
      <c r="B36" s="22" t="s">
        <v>19</v>
      </c>
      <c r="C36" s="28"/>
      <c r="D36" s="29"/>
      <c r="E36" s="30">
        <f t="shared" si="11"/>
        <v>0</v>
      </c>
      <c r="F36" s="31"/>
      <c r="G36" s="32">
        <f t="shared" si="12"/>
        <v>0</v>
      </c>
      <c r="H36" s="23" t="e">
        <f t="shared" si="10"/>
        <v>#DIV/0!</v>
      </c>
      <c r="I36" s="26" t="e">
        <f t="shared" si="2"/>
        <v>#DIV/0!</v>
      </c>
    </row>
    <row r="37" spans="1:9" s="4" customFormat="1" ht="30" customHeight="1" thickBot="1" x14ac:dyDescent="0.25">
      <c r="A37" s="93"/>
      <c r="B37" s="18" t="s">
        <v>20</v>
      </c>
      <c r="C37" s="20">
        <f>SUM(C27:C36)</f>
        <v>6026.5</v>
      </c>
      <c r="D37" s="19">
        <f>SUM(D27:D36)</f>
        <v>532</v>
      </c>
      <c r="E37" s="20">
        <f>SUM(E27:E36)</f>
        <v>5494.5</v>
      </c>
      <c r="F37" s="19">
        <f>SUM(F27:F36)</f>
        <v>5299.5</v>
      </c>
      <c r="G37" s="20">
        <f>SUM(G27:G36)</f>
        <v>195</v>
      </c>
      <c r="H37" s="21">
        <f t="shared" ref="H37:H47" si="13">F37*100/E37</f>
        <v>96.450996450996456</v>
      </c>
      <c r="I37" s="73">
        <f t="shared" si="2"/>
        <v>8.8276777565751257</v>
      </c>
    </row>
    <row r="38" spans="1:9" s="4" customFormat="1" ht="30" customHeight="1" thickBot="1" x14ac:dyDescent="0.25">
      <c r="A38" s="91" t="s">
        <v>43</v>
      </c>
      <c r="B38" s="10" t="s">
        <v>10</v>
      </c>
      <c r="C38" s="33">
        <f>+[3]ամփոփ!$C$11</f>
        <v>1755</v>
      </c>
      <c r="D38" s="34">
        <f>+[3]ամփոփ!$D$11</f>
        <v>84</v>
      </c>
      <c r="E38" s="35">
        <f>C38-D38</f>
        <v>1671</v>
      </c>
      <c r="F38" s="36">
        <f>+[3]ամփոփ!$F$11</f>
        <v>1671</v>
      </c>
      <c r="G38" s="37">
        <f>E38-F38</f>
        <v>0</v>
      </c>
      <c r="H38" s="26">
        <f t="shared" si="13"/>
        <v>100</v>
      </c>
      <c r="I38" s="26">
        <f t="shared" si="2"/>
        <v>4.7863247863247862</v>
      </c>
    </row>
    <row r="39" spans="1:9" s="4" customFormat="1" ht="30" customHeight="1" thickBot="1" x14ac:dyDescent="0.25">
      <c r="A39" s="92"/>
      <c r="B39" s="22" t="s">
        <v>11</v>
      </c>
      <c r="C39" s="34">
        <f>+[3]ամփոփ!$H$11</f>
        <v>1742</v>
      </c>
      <c r="D39" s="34">
        <f>+[3]ամփոփ!$I$11</f>
        <v>84</v>
      </c>
      <c r="E39" s="35">
        <f t="shared" ref="E39:E46" si="14">C39-D39</f>
        <v>1658</v>
      </c>
      <c r="F39" s="36">
        <f>+[3]ամփոփ!$K$11</f>
        <v>1645</v>
      </c>
      <c r="G39" s="37">
        <f t="shared" ref="G39:G46" si="15">E39-F39</f>
        <v>13</v>
      </c>
      <c r="H39" s="26">
        <f t="shared" si="13"/>
        <v>99.215922798552469</v>
      </c>
      <c r="I39" s="26">
        <f t="shared" si="2"/>
        <v>4.8220436280137768</v>
      </c>
    </row>
    <row r="40" spans="1:9" s="4" customFormat="1" ht="30" customHeight="1" thickBot="1" x14ac:dyDescent="0.25">
      <c r="A40" s="92"/>
      <c r="B40" s="22" t="s">
        <v>12</v>
      </c>
      <c r="C40" s="38">
        <f>+[3]ամփոփ!$M$11</f>
        <v>1729</v>
      </c>
      <c r="D40" s="42">
        <f>+[3]ամփոփ!$N$11</f>
        <v>84</v>
      </c>
      <c r="E40" s="39">
        <f t="shared" si="14"/>
        <v>1645</v>
      </c>
      <c r="F40" s="40">
        <f>+[3]ամփոփ!$P$11</f>
        <v>1619</v>
      </c>
      <c r="G40" s="41">
        <f t="shared" si="15"/>
        <v>26</v>
      </c>
      <c r="H40" s="27">
        <f t="shared" si="13"/>
        <v>98.419452887538</v>
      </c>
      <c r="I40" s="26">
        <f t="shared" si="2"/>
        <v>4.8582995951417001</v>
      </c>
    </row>
    <row r="41" spans="1:9" s="4" customFormat="1" ht="30" customHeight="1" thickBot="1" x14ac:dyDescent="0.25">
      <c r="A41" s="92"/>
      <c r="B41" s="22" t="s">
        <v>13</v>
      </c>
      <c r="C41" s="28"/>
      <c r="D41" s="29"/>
      <c r="E41" s="30">
        <f t="shared" si="14"/>
        <v>0</v>
      </c>
      <c r="F41" s="31"/>
      <c r="G41" s="32">
        <f t="shared" si="15"/>
        <v>0</v>
      </c>
      <c r="H41" s="23" t="e">
        <f t="shared" si="13"/>
        <v>#DIV/0!</v>
      </c>
      <c r="I41" s="26" t="e">
        <f t="shared" si="2"/>
        <v>#DIV/0!</v>
      </c>
    </row>
    <row r="42" spans="1:9" s="4" customFormat="1" ht="30" hidden="1" customHeight="1" thickBot="1" x14ac:dyDescent="0.25">
      <c r="A42" s="92"/>
      <c r="B42" s="22" t="s">
        <v>14</v>
      </c>
      <c r="C42" s="28"/>
      <c r="D42" s="29"/>
      <c r="E42" s="30">
        <f t="shared" si="14"/>
        <v>0</v>
      </c>
      <c r="F42" s="29"/>
      <c r="G42" s="32">
        <f t="shared" si="15"/>
        <v>0</v>
      </c>
      <c r="H42" s="23" t="e">
        <f t="shared" si="13"/>
        <v>#DIV/0!</v>
      </c>
      <c r="I42" s="26" t="e">
        <f t="shared" si="2"/>
        <v>#DIV/0!</v>
      </c>
    </row>
    <row r="43" spans="1:9" s="4" customFormat="1" ht="30" hidden="1" customHeight="1" thickBot="1" x14ac:dyDescent="0.25">
      <c r="A43" s="92"/>
      <c r="B43" s="22" t="s">
        <v>15</v>
      </c>
      <c r="C43" s="28"/>
      <c r="D43" s="29"/>
      <c r="E43" s="30">
        <f t="shared" si="14"/>
        <v>0</v>
      </c>
      <c r="F43" s="31"/>
      <c r="G43" s="32">
        <f t="shared" si="15"/>
        <v>0</v>
      </c>
      <c r="H43" s="23" t="e">
        <f t="shared" si="13"/>
        <v>#DIV/0!</v>
      </c>
      <c r="I43" s="26" t="e">
        <f t="shared" si="2"/>
        <v>#DIV/0!</v>
      </c>
    </row>
    <row r="44" spans="1:9" s="4" customFormat="1" ht="30" hidden="1" customHeight="1" thickBot="1" x14ac:dyDescent="0.25">
      <c r="A44" s="92"/>
      <c r="B44" s="22" t="s">
        <v>16</v>
      </c>
      <c r="C44" s="28"/>
      <c r="D44" s="29"/>
      <c r="E44" s="30">
        <f t="shared" si="14"/>
        <v>0</v>
      </c>
      <c r="F44" s="31"/>
      <c r="G44" s="32">
        <f t="shared" si="15"/>
        <v>0</v>
      </c>
      <c r="H44" s="23" t="e">
        <f t="shared" si="13"/>
        <v>#DIV/0!</v>
      </c>
      <c r="I44" s="26" t="e">
        <f t="shared" si="2"/>
        <v>#DIV/0!</v>
      </c>
    </row>
    <row r="45" spans="1:9" s="4" customFormat="1" ht="30" hidden="1" customHeight="1" thickBot="1" x14ac:dyDescent="0.25">
      <c r="A45" s="92"/>
      <c r="B45" s="22" t="s">
        <v>17</v>
      </c>
      <c r="C45" s="28"/>
      <c r="D45" s="29"/>
      <c r="E45" s="30">
        <f t="shared" si="14"/>
        <v>0</v>
      </c>
      <c r="F45" s="31"/>
      <c r="G45" s="32">
        <f t="shared" si="15"/>
        <v>0</v>
      </c>
      <c r="H45" s="23" t="e">
        <f t="shared" si="13"/>
        <v>#DIV/0!</v>
      </c>
      <c r="I45" s="26" t="e">
        <f t="shared" si="2"/>
        <v>#DIV/0!</v>
      </c>
    </row>
    <row r="46" spans="1:9" s="4" customFormat="1" ht="30" hidden="1" customHeight="1" thickBot="1" x14ac:dyDescent="0.25">
      <c r="A46" s="92"/>
      <c r="B46" s="22" t="s">
        <v>18</v>
      </c>
      <c r="C46" s="28"/>
      <c r="D46" s="29"/>
      <c r="E46" s="30">
        <f t="shared" si="14"/>
        <v>0</v>
      </c>
      <c r="F46" s="31"/>
      <c r="G46" s="32">
        <f t="shared" si="15"/>
        <v>0</v>
      </c>
      <c r="H46" s="23" t="e">
        <f t="shared" si="13"/>
        <v>#DIV/0!</v>
      </c>
      <c r="I46" s="26" t="e">
        <f t="shared" si="2"/>
        <v>#DIV/0!</v>
      </c>
    </row>
    <row r="47" spans="1:9" s="4" customFormat="1" ht="30" hidden="1" customHeight="1" thickBot="1" x14ac:dyDescent="0.25">
      <c r="A47" s="92"/>
      <c r="B47" s="22" t="s">
        <v>19</v>
      </c>
      <c r="C47" s="28"/>
      <c r="D47" s="29"/>
      <c r="E47" s="30">
        <f t="shared" ref="E47" si="16">C47-D47</f>
        <v>0</v>
      </c>
      <c r="F47" s="31"/>
      <c r="G47" s="32">
        <f t="shared" ref="G47" si="17">E47-F47</f>
        <v>0</v>
      </c>
      <c r="H47" s="23" t="e">
        <f t="shared" si="13"/>
        <v>#DIV/0!</v>
      </c>
      <c r="I47" s="26" t="e">
        <f t="shared" si="2"/>
        <v>#DIV/0!</v>
      </c>
    </row>
    <row r="48" spans="1:9" s="4" customFormat="1" ht="30" customHeight="1" thickBot="1" x14ac:dyDescent="0.25">
      <c r="A48" s="93"/>
      <c r="B48" s="18" t="s">
        <v>20</v>
      </c>
      <c r="C48" s="19">
        <f>SUM(C38:C47)</f>
        <v>5226</v>
      </c>
      <c r="D48" s="19">
        <f>SUM(D38:D47)</f>
        <v>252</v>
      </c>
      <c r="E48" s="19">
        <f>SUM(E38:E47)</f>
        <v>4974</v>
      </c>
      <c r="F48" s="19">
        <f>SUM(F38:F47)</f>
        <v>4935</v>
      </c>
      <c r="G48" s="19">
        <f>SUM(G38:G47)</f>
        <v>39</v>
      </c>
      <c r="H48" s="21">
        <f t="shared" ref="H48:H58" si="18">F48*100/E48</f>
        <v>99.215922798552469</v>
      </c>
      <c r="I48" s="73">
        <f t="shared" si="2"/>
        <v>4.8220436280137768</v>
      </c>
    </row>
    <row r="49" spans="1:9" s="4" customFormat="1" ht="30" customHeight="1" thickBot="1" x14ac:dyDescent="0.25">
      <c r="A49" s="91" t="s">
        <v>22</v>
      </c>
      <c r="B49" s="10" t="s">
        <v>10</v>
      </c>
      <c r="C49" s="33">
        <f>+[8]ամփոփ!$C$20</f>
        <v>3952</v>
      </c>
      <c r="D49" s="34">
        <f>+[8]ամփոփ!$D$20</f>
        <v>221</v>
      </c>
      <c r="E49" s="35">
        <f>C49-D49</f>
        <v>3731</v>
      </c>
      <c r="F49" s="36">
        <f>+[8]ամփոփ!$F$20</f>
        <v>3559</v>
      </c>
      <c r="G49" s="37">
        <f>E49-F49</f>
        <v>172</v>
      </c>
      <c r="H49" s="26">
        <f t="shared" si="18"/>
        <v>95.389975877780756</v>
      </c>
      <c r="I49" s="26">
        <f t="shared" si="2"/>
        <v>5.5921052631578947</v>
      </c>
    </row>
    <row r="50" spans="1:9" s="4" customFormat="1" ht="30" customHeight="1" thickBot="1" x14ac:dyDescent="0.25">
      <c r="A50" s="92"/>
      <c r="B50" s="10" t="s">
        <v>11</v>
      </c>
      <c r="C50" s="33">
        <f>+[8]ամփոփ!$H$20</f>
        <v>4004</v>
      </c>
      <c r="D50" s="34">
        <f>+[8]ամփոփ!$I$20</f>
        <v>221</v>
      </c>
      <c r="E50" s="35">
        <f t="shared" ref="E50:E58" si="19">C50-D50</f>
        <v>3783</v>
      </c>
      <c r="F50" s="36">
        <f>+[8]ամփոփ!$K$20</f>
        <v>3536</v>
      </c>
      <c r="G50" s="37">
        <f t="shared" ref="G50:G58" si="20">E50-F50</f>
        <v>247</v>
      </c>
      <c r="H50" s="26">
        <f t="shared" si="18"/>
        <v>93.470790378006868</v>
      </c>
      <c r="I50" s="26">
        <f t="shared" si="2"/>
        <v>5.5194805194805197</v>
      </c>
    </row>
    <row r="51" spans="1:9" s="4" customFormat="1" ht="30" customHeight="1" thickBot="1" x14ac:dyDescent="0.25">
      <c r="A51" s="92"/>
      <c r="B51" s="22" t="s">
        <v>12</v>
      </c>
      <c r="C51" s="33">
        <f>+[8]ամփոփ!$M$20</f>
        <v>4030</v>
      </c>
      <c r="D51" s="34">
        <f>+[8]ամփոփ!$N$20</f>
        <v>221</v>
      </c>
      <c r="E51" s="35">
        <f t="shared" si="19"/>
        <v>3809</v>
      </c>
      <c r="F51" s="36">
        <f>+[8]ամփոփ!$P$20</f>
        <v>3331.9949999999999</v>
      </c>
      <c r="G51" s="37">
        <f t="shared" si="20"/>
        <v>477.00500000000011</v>
      </c>
      <c r="H51" s="26">
        <f t="shared" si="18"/>
        <v>87.476896823313211</v>
      </c>
      <c r="I51" s="26">
        <f t="shared" si="2"/>
        <v>5.4838709677419351</v>
      </c>
    </row>
    <row r="52" spans="1:9" s="4" customFormat="1" ht="30" customHeight="1" thickBot="1" x14ac:dyDescent="0.25">
      <c r="A52" s="92"/>
      <c r="B52" s="22" t="s">
        <v>13</v>
      </c>
      <c r="C52" s="28">
        <f>+[8]ամփոփ!$R$20</f>
        <v>4030</v>
      </c>
      <c r="D52" s="29">
        <f>+[8]ամփոփ!$S$20</f>
        <v>208</v>
      </c>
      <c r="E52" s="30">
        <f t="shared" si="19"/>
        <v>3822</v>
      </c>
      <c r="F52" s="31">
        <f>+[8]ամփոփ!$U$20</f>
        <v>2763</v>
      </c>
      <c r="G52" s="32">
        <f t="shared" si="20"/>
        <v>1059</v>
      </c>
      <c r="H52" s="23">
        <f t="shared" si="18"/>
        <v>72.291993720565145</v>
      </c>
      <c r="I52" s="26">
        <f t="shared" si="2"/>
        <v>5.161290322580645</v>
      </c>
    </row>
    <row r="53" spans="1:9" s="4" customFormat="1" ht="30" hidden="1" customHeight="1" thickBot="1" x14ac:dyDescent="0.25">
      <c r="A53" s="92"/>
      <c r="B53" s="22" t="s">
        <v>14</v>
      </c>
      <c r="C53" s="28"/>
      <c r="D53" s="29"/>
      <c r="E53" s="30">
        <f t="shared" si="19"/>
        <v>0</v>
      </c>
      <c r="F53" s="31"/>
      <c r="G53" s="32">
        <f t="shared" si="20"/>
        <v>0</v>
      </c>
      <c r="H53" s="23" t="e">
        <f t="shared" si="18"/>
        <v>#DIV/0!</v>
      </c>
      <c r="I53" s="26" t="e">
        <f t="shared" si="2"/>
        <v>#DIV/0!</v>
      </c>
    </row>
    <row r="54" spans="1:9" s="4" customFormat="1" ht="30" hidden="1" customHeight="1" thickBot="1" x14ac:dyDescent="0.25">
      <c r="A54" s="92"/>
      <c r="B54" s="22" t="s">
        <v>15</v>
      </c>
      <c r="C54" s="28"/>
      <c r="D54" s="29"/>
      <c r="E54" s="30">
        <f t="shared" si="19"/>
        <v>0</v>
      </c>
      <c r="F54" s="31"/>
      <c r="G54" s="32">
        <f t="shared" si="20"/>
        <v>0</v>
      </c>
      <c r="H54" s="23" t="e">
        <f t="shared" si="18"/>
        <v>#DIV/0!</v>
      </c>
      <c r="I54" s="26" t="e">
        <f t="shared" si="2"/>
        <v>#DIV/0!</v>
      </c>
    </row>
    <row r="55" spans="1:9" s="4" customFormat="1" ht="30" hidden="1" customHeight="1" thickBot="1" x14ac:dyDescent="0.25">
      <c r="A55" s="92"/>
      <c r="B55" s="22" t="s">
        <v>16</v>
      </c>
      <c r="C55" s="28"/>
      <c r="D55" s="29"/>
      <c r="E55" s="30">
        <f t="shared" si="19"/>
        <v>0</v>
      </c>
      <c r="F55" s="31"/>
      <c r="G55" s="32">
        <f t="shared" si="20"/>
        <v>0</v>
      </c>
      <c r="H55" s="23" t="e">
        <f t="shared" si="18"/>
        <v>#DIV/0!</v>
      </c>
      <c r="I55" s="26" t="e">
        <f t="shared" si="2"/>
        <v>#DIV/0!</v>
      </c>
    </row>
    <row r="56" spans="1:9" s="4" customFormat="1" ht="30" hidden="1" customHeight="1" thickBot="1" x14ac:dyDescent="0.25">
      <c r="A56" s="92"/>
      <c r="B56" s="22" t="s">
        <v>17</v>
      </c>
      <c r="C56" s="28"/>
      <c r="D56" s="29"/>
      <c r="E56" s="30">
        <f t="shared" si="19"/>
        <v>0</v>
      </c>
      <c r="F56" s="31"/>
      <c r="G56" s="32">
        <f t="shared" si="20"/>
        <v>0</v>
      </c>
      <c r="H56" s="23" t="e">
        <f t="shared" si="18"/>
        <v>#DIV/0!</v>
      </c>
      <c r="I56" s="26" t="e">
        <f t="shared" si="2"/>
        <v>#DIV/0!</v>
      </c>
    </row>
    <row r="57" spans="1:9" s="4" customFormat="1" ht="30" hidden="1" customHeight="1" thickBot="1" x14ac:dyDescent="0.25">
      <c r="A57" s="92"/>
      <c r="B57" s="22" t="s">
        <v>18</v>
      </c>
      <c r="C57" s="28"/>
      <c r="D57" s="29"/>
      <c r="E57" s="30">
        <f t="shared" si="19"/>
        <v>0</v>
      </c>
      <c r="F57" s="31"/>
      <c r="G57" s="32">
        <f t="shared" si="20"/>
        <v>0</v>
      </c>
      <c r="H57" s="23" t="e">
        <f t="shared" si="18"/>
        <v>#DIV/0!</v>
      </c>
      <c r="I57" s="26" t="e">
        <f t="shared" si="2"/>
        <v>#DIV/0!</v>
      </c>
    </row>
    <row r="58" spans="1:9" s="4" customFormat="1" ht="30" hidden="1" customHeight="1" thickBot="1" x14ac:dyDescent="0.25">
      <c r="A58" s="92"/>
      <c r="B58" s="22" t="s">
        <v>19</v>
      </c>
      <c r="C58" s="28"/>
      <c r="D58" s="29"/>
      <c r="E58" s="30">
        <f t="shared" si="19"/>
        <v>0</v>
      </c>
      <c r="F58" s="31"/>
      <c r="G58" s="32">
        <f t="shared" si="20"/>
        <v>0</v>
      </c>
      <c r="H58" s="23" t="e">
        <f t="shared" si="18"/>
        <v>#DIV/0!</v>
      </c>
      <c r="I58" s="26" t="e">
        <f t="shared" si="2"/>
        <v>#DIV/0!</v>
      </c>
    </row>
    <row r="59" spans="1:9" s="4" customFormat="1" ht="30" customHeight="1" thickBot="1" x14ac:dyDescent="0.25">
      <c r="A59" s="93"/>
      <c r="B59" s="18" t="s">
        <v>20</v>
      </c>
      <c r="C59" s="20">
        <f>SUM(C49:C58)</f>
        <v>16016</v>
      </c>
      <c r="D59" s="19">
        <f>SUM(D49:D58)</f>
        <v>871</v>
      </c>
      <c r="E59" s="20">
        <f>SUM(E49:E58)</f>
        <v>15145</v>
      </c>
      <c r="F59" s="19">
        <f>SUM(F49:F58)</f>
        <v>13189.994999999999</v>
      </c>
      <c r="G59" s="20">
        <f>SUM(G49:G58)</f>
        <v>1955.0050000000001</v>
      </c>
      <c r="H59" s="21">
        <f t="shared" ref="H59:H69" si="21">F59*100/E59</f>
        <v>87.091416309012871</v>
      </c>
      <c r="I59" s="73">
        <f t="shared" si="2"/>
        <v>5.4383116883116882</v>
      </c>
    </row>
    <row r="60" spans="1:9" s="4" customFormat="1" ht="30" customHeight="1" thickBot="1" x14ac:dyDescent="0.25">
      <c r="A60" s="91" t="s">
        <v>45</v>
      </c>
      <c r="B60" s="22" t="s">
        <v>10</v>
      </c>
      <c r="C60" s="28">
        <f>+[4]ամփոփ!$C$17</f>
        <v>3556</v>
      </c>
      <c r="D60" s="29">
        <f>+[4]ամփոփ!$D$17</f>
        <v>273</v>
      </c>
      <c r="E60" s="30">
        <f>C60-D60</f>
        <v>3283</v>
      </c>
      <c r="F60" s="31">
        <f>+[4]ամփոփ!$F$17</f>
        <v>3179</v>
      </c>
      <c r="G60" s="32">
        <f>E60-F60</f>
        <v>104</v>
      </c>
      <c r="H60" s="25">
        <f t="shared" si="21"/>
        <v>96.832165702101733</v>
      </c>
      <c r="I60" s="26">
        <f t="shared" si="2"/>
        <v>7.6771653543307083</v>
      </c>
    </row>
    <row r="61" spans="1:9" s="4" customFormat="1" ht="30" customHeight="1" thickBot="1" x14ac:dyDescent="0.25">
      <c r="A61" s="92"/>
      <c r="B61" s="22" t="s">
        <v>11</v>
      </c>
      <c r="C61" s="28">
        <f>+[4]ամփոփ!$H$17</f>
        <v>3556</v>
      </c>
      <c r="D61" s="29">
        <f>+[4]ամփոփ!$I$17</f>
        <v>286</v>
      </c>
      <c r="E61" s="30">
        <f t="shared" ref="E61:E69" si="22">C61-D61</f>
        <v>3270</v>
      </c>
      <c r="F61" s="31">
        <f>+[4]ամփոփ!$K$17</f>
        <v>3083.6689999999999</v>
      </c>
      <c r="G61" s="32">
        <f>E61-F61</f>
        <v>186.33100000000013</v>
      </c>
      <c r="H61" s="25">
        <f t="shared" si="21"/>
        <v>94.301804281345554</v>
      </c>
      <c r="I61" s="26">
        <f t="shared" si="2"/>
        <v>8.0427446569178844</v>
      </c>
    </row>
    <row r="62" spans="1:9" s="4" customFormat="1" ht="30" customHeight="1" thickBot="1" x14ac:dyDescent="0.25">
      <c r="A62" s="92"/>
      <c r="B62" s="22" t="s">
        <v>12</v>
      </c>
      <c r="C62" s="28">
        <f>+[4]ամփոփ!$M$17</f>
        <v>3569</v>
      </c>
      <c r="D62" s="29">
        <f>+[4]ամփոփ!$N$17</f>
        <v>286</v>
      </c>
      <c r="E62" s="30">
        <f t="shared" si="22"/>
        <v>3283</v>
      </c>
      <c r="F62" s="31">
        <f>+[4]ամփոփ!$P$17</f>
        <v>2865.1419999999998</v>
      </c>
      <c r="G62" s="32">
        <f>E62-F62</f>
        <v>417.85800000000017</v>
      </c>
      <c r="H62" s="25">
        <f t="shared" si="21"/>
        <v>87.272068230277171</v>
      </c>
      <c r="I62" s="26">
        <f t="shared" si="2"/>
        <v>8.0134491454188854</v>
      </c>
    </row>
    <row r="63" spans="1:9" s="4" customFormat="1" ht="30" customHeight="1" thickBot="1" x14ac:dyDescent="0.25">
      <c r="A63" s="92"/>
      <c r="B63" s="22" t="s">
        <v>13</v>
      </c>
      <c r="C63" s="28">
        <f>+[9]ամփոփ!$R$17</f>
        <v>3556</v>
      </c>
      <c r="D63" s="29">
        <f>+[9]ամփոփ!$S$17</f>
        <v>286</v>
      </c>
      <c r="E63" s="30">
        <f t="shared" si="22"/>
        <v>3270</v>
      </c>
      <c r="F63" s="31">
        <f>+[9]ամփոփ!$U$17</f>
        <v>2470</v>
      </c>
      <c r="G63" s="32">
        <f>E63-F63</f>
        <v>800</v>
      </c>
      <c r="H63" s="23">
        <f t="shared" si="21"/>
        <v>75.535168195718654</v>
      </c>
      <c r="I63" s="26">
        <f t="shared" si="2"/>
        <v>8.0427446569178844</v>
      </c>
    </row>
    <row r="64" spans="1:9" s="4" customFormat="1" ht="30" hidden="1" customHeight="1" thickBot="1" x14ac:dyDescent="0.25">
      <c r="A64" s="92"/>
      <c r="B64" s="22" t="s">
        <v>14</v>
      </c>
      <c r="C64" s="28"/>
      <c r="D64" s="29"/>
      <c r="E64" s="30">
        <f t="shared" si="22"/>
        <v>0</v>
      </c>
      <c r="F64" s="31"/>
      <c r="G64" s="32">
        <f t="shared" ref="G64:G69" si="23">E64-F64</f>
        <v>0</v>
      </c>
      <c r="H64" s="23" t="e">
        <f t="shared" si="21"/>
        <v>#DIV/0!</v>
      </c>
      <c r="I64" s="26" t="e">
        <f t="shared" si="2"/>
        <v>#DIV/0!</v>
      </c>
    </row>
    <row r="65" spans="1:9" s="4" customFormat="1" ht="30" hidden="1" customHeight="1" thickBot="1" x14ac:dyDescent="0.25">
      <c r="A65" s="92"/>
      <c r="B65" s="22" t="s">
        <v>15</v>
      </c>
      <c r="C65" s="28"/>
      <c r="D65" s="29"/>
      <c r="E65" s="30">
        <f t="shared" si="22"/>
        <v>0</v>
      </c>
      <c r="F65" s="31"/>
      <c r="G65" s="32">
        <f t="shared" si="23"/>
        <v>0</v>
      </c>
      <c r="H65" s="23" t="e">
        <f t="shared" si="21"/>
        <v>#DIV/0!</v>
      </c>
      <c r="I65" s="26" t="e">
        <f t="shared" si="2"/>
        <v>#DIV/0!</v>
      </c>
    </row>
    <row r="66" spans="1:9" s="4" customFormat="1" ht="30" hidden="1" customHeight="1" thickBot="1" x14ac:dyDescent="0.25">
      <c r="A66" s="92"/>
      <c r="B66" s="22" t="s">
        <v>16</v>
      </c>
      <c r="C66" s="28"/>
      <c r="D66" s="29"/>
      <c r="E66" s="30">
        <f t="shared" si="22"/>
        <v>0</v>
      </c>
      <c r="F66" s="31"/>
      <c r="G66" s="32">
        <f t="shared" si="23"/>
        <v>0</v>
      </c>
      <c r="H66" s="23" t="e">
        <f t="shared" si="21"/>
        <v>#DIV/0!</v>
      </c>
      <c r="I66" s="26" t="e">
        <f t="shared" si="2"/>
        <v>#DIV/0!</v>
      </c>
    </row>
    <row r="67" spans="1:9" s="4" customFormat="1" ht="30" hidden="1" customHeight="1" thickBot="1" x14ac:dyDescent="0.25">
      <c r="A67" s="92"/>
      <c r="B67" s="22" t="s">
        <v>17</v>
      </c>
      <c r="C67" s="28"/>
      <c r="D67" s="29"/>
      <c r="E67" s="30">
        <f t="shared" si="22"/>
        <v>0</v>
      </c>
      <c r="F67" s="31"/>
      <c r="G67" s="32">
        <f t="shared" si="23"/>
        <v>0</v>
      </c>
      <c r="H67" s="23" t="e">
        <f t="shared" si="21"/>
        <v>#DIV/0!</v>
      </c>
      <c r="I67" s="26" t="e">
        <f t="shared" si="2"/>
        <v>#DIV/0!</v>
      </c>
    </row>
    <row r="68" spans="1:9" s="4" customFormat="1" ht="30" hidden="1" customHeight="1" thickBot="1" x14ac:dyDescent="0.25">
      <c r="A68" s="92"/>
      <c r="B68" s="22" t="s">
        <v>18</v>
      </c>
      <c r="C68" s="28"/>
      <c r="D68" s="29"/>
      <c r="E68" s="30">
        <f t="shared" si="22"/>
        <v>0</v>
      </c>
      <c r="F68" s="31"/>
      <c r="G68" s="32">
        <f t="shared" si="23"/>
        <v>0</v>
      </c>
      <c r="H68" s="23" t="e">
        <f t="shared" si="21"/>
        <v>#DIV/0!</v>
      </c>
      <c r="I68" s="26" t="e">
        <f t="shared" si="2"/>
        <v>#DIV/0!</v>
      </c>
    </row>
    <row r="69" spans="1:9" s="4" customFormat="1" ht="30" hidden="1" customHeight="1" thickBot="1" x14ac:dyDescent="0.25">
      <c r="A69" s="92"/>
      <c r="B69" s="22" t="s">
        <v>19</v>
      </c>
      <c r="C69" s="28"/>
      <c r="D69" s="29"/>
      <c r="E69" s="30">
        <f t="shared" si="22"/>
        <v>0</v>
      </c>
      <c r="F69" s="31"/>
      <c r="G69" s="32">
        <f t="shared" si="23"/>
        <v>0</v>
      </c>
      <c r="H69" s="23" t="e">
        <f t="shared" si="21"/>
        <v>#DIV/0!</v>
      </c>
      <c r="I69" s="26" t="e">
        <f t="shared" si="2"/>
        <v>#DIV/0!</v>
      </c>
    </row>
    <row r="70" spans="1:9" s="4" customFormat="1" ht="30" customHeight="1" thickBot="1" x14ac:dyDescent="0.25">
      <c r="A70" s="93"/>
      <c r="B70" s="18" t="s">
        <v>20</v>
      </c>
      <c r="C70" s="19">
        <f>SUM(C60:C69)</f>
        <v>14237</v>
      </c>
      <c r="D70" s="19">
        <f>SUM(D60:D69)</f>
        <v>1131</v>
      </c>
      <c r="E70" s="19">
        <f>SUM(E60:E69)</f>
        <v>13106</v>
      </c>
      <c r="F70" s="19">
        <f>SUM(F60:F69)</f>
        <v>11597.811</v>
      </c>
      <c r="G70" s="19">
        <f>SUM(G60:G69)</f>
        <v>1508.1890000000003</v>
      </c>
      <c r="H70" s="21">
        <f t="shared" ref="H70" si="24">F70*100/E70</f>
        <v>88.492377537005936</v>
      </c>
      <c r="I70" s="73">
        <f t="shared" ref="I70:I81" si="25">+D70*100/C70</f>
        <v>7.9440893446653087</v>
      </c>
    </row>
    <row r="71" spans="1:9" s="4" customFormat="1" ht="30" customHeight="1" thickBot="1" x14ac:dyDescent="0.25">
      <c r="A71" s="94" t="s">
        <v>23</v>
      </c>
      <c r="B71" s="69" t="s">
        <v>10</v>
      </c>
      <c r="C71" s="77">
        <f>+C5+C16+C27+C38+C49+C60</f>
        <v>17050</v>
      </c>
      <c r="D71" s="75">
        <f>+D5+D16+D27+D38+D49+D60</f>
        <v>970</v>
      </c>
      <c r="E71" s="78">
        <f>+E5+E16+E27+E38+E49+E60</f>
        <v>16080</v>
      </c>
      <c r="F71" s="76">
        <f t="shared" ref="C71:G72" si="26">+F5+F16+F27+F38+F49+F60</f>
        <v>15754</v>
      </c>
      <c r="G71" s="79">
        <f>+G5+G16+G27+G38+G49+G60</f>
        <v>326</v>
      </c>
      <c r="H71" s="26">
        <f t="shared" ref="H71:H75" si="27">F71*100/E71</f>
        <v>97.972636815920396</v>
      </c>
      <c r="I71" s="26">
        <f t="shared" si="25"/>
        <v>5.6891495601173023</v>
      </c>
    </row>
    <row r="72" spans="1:9" s="4" customFormat="1" ht="30" customHeight="1" thickBot="1" x14ac:dyDescent="0.25">
      <c r="A72" s="95"/>
      <c r="B72" s="69" t="s">
        <v>11</v>
      </c>
      <c r="C72" s="77">
        <f t="shared" si="26"/>
        <v>16881</v>
      </c>
      <c r="D72" s="75">
        <f t="shared" si="26"/>
        <v>983</v>
      </c>
      <c r="E72" s="78">
        <f t="shared" si="26"/>
        <v>15898</v>
      </c>
      <c r="F72" s="76">
        <f t="shared" si="26"/>
        <v>15336.669</v>
      </c>
      <c r="G72" s="79">
        <f t="shared" si="26"/>
        <v>561.33100000000013</v>
      </c>
      <c r="H72" s="26">
        <f t="shared" si="27"/>
        <v>96.469172222921117</v>
      </c>
      <c r="I72" s="26">
        <f t="shared" si="25"/>
        <v>5.8231147443871807</v>
      </c>
    </row>
    <row r="73" spans="1:9" s="4" customFormat="1" ht="30" customHeight="1" thickBot="1" x14ac:dyDescent="0.25">
      <c r="A73" s="95"/>
      <c r="B73" s="69" t="s">
        <v>12</v>
      </c>
      <c r="C73" s="77">
        <f t="shared" ref="C73:G73" si="28">+C7+C18+C29+C40+C51+C62</f>
        <v>16862.5</v>
      </c>
      <c r="D73" s="75">
        <f t="shared" si="28"/>
        <v>970</v>
      </c>
      <c r="E73" s="78">
        <f t="shared" si="28"/>
        <v>15892.5</v>
      </c>
      <c r="F73" s="76">
        <f t="shared" si="28"/>
        <v>14581.636999999999</v>
      </c>
      <c r="G73" s="79">
        <f t="shared" si="28"/>
        <v>1310.8630000000003</v>
      </c>
      <c r="H73" s="26">
        <f t="shared" si="27"/>
        <v>91.75168790309894</v>
      </c>
      <c r="I73" s="26">
        <f t="shared" si="25"/>
        <v>5.7524091919940696</v>
      </c>
    </row>
    <row r="74" spans="1:9" s="4" customFormat="1" ht="30" customHeight="1" thickBot="1" x14ac:dyDescent="0.25">
      <c r="A74" s="95"/>
      <c r="B74" s="69" t="s">
        <v>13</v>
      </c>
      <c r="C74" s="77">
        <f t="shared" ref="C74:G74" si="29">+C8+C19+C30+C41+C52+C63</f>
        <v>15074</v>
      </c>
      <c r="D74" s="75">
        <f t="shared" si="29"/>
        <v>873</v>
      </c>
      <c r="E74" s="78">
        <f t="shared" si="29"/>
        <v>14201</v>
      </c>
      <c r="F74" s="76">
        <f t="shared" si="29"/>
        <v>11451</v>
      </c>
      <c r="G74" s="79">
        <f t="shared" si="29"/>
        <v>2750</v>
      </c>
      <c r="H74" s="23">
        <f t="shared" si="27"/>
        <v>80.635166537567784</v>
      </c>
      <c r="I74" s="26">
        <f t="shared" si="25"/>
        <v>5.791428950510813</v>
      </c>
    </row>
    <row r="75" spans="1:9" s="4" customFormat="1" ht="30" hidden="1" customHeight="1" thickBot="1" x14ac:dyDescent="0.25">
      <c r="A75" s="95"/>
      <c r="B75" s="69" t="s">
        <v>14</v>
      </c>
      <c r="C75" s="77">
        <f t="shared" ref="C75:G75" si="30">+C9+C20+C31+C42+C53+C64</f>
        <v>0</v>
      </c>
      <c r="D75" s="75">
        <f t="shared" si="30"/>
        <v>0</v>
      </c>
      <c r="E75" s="78">
        <f t="shared" si="30"/>
        <v>0</v>
      </c>
      <c r="F75" s="76">
        <f t="shared" si="30"/>
        <v>0</v>
      </c>
      <c r="G75" s="79">
        <f t="shared" si="30"/>
        <v>0</v>
      </c>
      <c r="H75" s="23" t="e">
        <f t="shared" si="27"/>
        <v>#DIV/0!</v>
      </c>
      <c r="I75" s="26" t="e">
        <f t="shared" si="25"/>
        <v>#DIV/0!</v>
      </c>
    </row>
    <row r="76" spans="1:9" s="4" customFormat="1" ht="30" hidden="1" customHeight="1" thickBot="1" x14ac:dyDescent="0.25">
      <c r="A76" s="95"/>
      <c r="B76" s="69" t="s">
        <v>15</v>
      </c>
      <c r="C76" s="77">
        <f t="shared" ref="C76:G76" si="31">+C10+C21+C32+C43+C54+C65</f>
        <v>0</v>
      </c>
      <c r="D76" s="75">
        <f t="shared" si="31"/>
        <v>0</v>
      </c>
      <c r="E76" s="78">
        <f t="shared" si="31"/>
        <v>0</v>
      </c>
      <c r="F76" s="76">
        <f t="shared" si="31"/>
        <v>0</v>
      </c>
      <c r="G76" s="79">
        <f t="shared" si="31"/>
        <v>0</v>
      </c>
      <c r="H76" s="26" t="e">
        <f t="shared" ref="H76:H81" si="32">F76*100/E76</f>
        <v>#DIV/0!</v>
      </c>
      <c r="I76" s="26" t="e">
        <f t="shared" si="25"/>
        <v>#DIV/0!</v>
      </c>
    </row>
    <row r="77" spans="1:9" s="4" customFormat="1" ht="30" hidden="1" customHeight="1" thickBot="1" x14ac:dyDescent="0.25">
      <c r="A77" s="95"/>
      <c r="B77" s="69" t="s">
        <v>16</v>
      </c>
      <c r="C77" s="77">
        <f t="shared" ref="C77:G77" si="33">+C11+C22+C33+C44+C55+C66</f>
        <v>0</v>
      </c>
      <c r="D77" s="75">
        <f t="shared" si="33"/>
        <v>0</v>
      </c>
      <c r="E77" s="78">
        <f t="shared" si="33"/>
        <v>0</v>
      </c>
      <c r="F77" s="76">
        <f t="shared" si="33"/>
        <v>0</v>
      </c>
      <c r="G77" s="79">
        <f t="shared" si="33"/>
        <v>0</v>
      </c>
      <c r="H77" s="26" t="e">
        <f t="shared" si="32"/>
        <v>#DIV/0!</v>
      </c>
      <c r="I77" s="26" t="e">
        <f t="shared" si="25"/>
        <v>#DIV/0!</v>
      </c>
    </row>
    <row r="78" spans="1:9" s="4" customFormat="1" ht="30" hidden="1" customHeight="1" thickBot="1" x14ac:dyDescent="0.25">
      <c r="A78" s="95"/>
      <c r="B78" s="69" t="s">
        <v>17</v>
      </c>
      <c r="C78" s="77">
        <f t="shared" ref="C78:G78" si="34">+C12+C23+C34+C45+C56+C67</f>
        <v>0</v>
      </c>
      <c r="D78" s="75">
        <f t="shared" si="34"/>
        <v>0</v>
      </c>
      <c r="E78" s="78">
        <f t="shared" si="34"/>
        <v>0</v>
      </c>
      <c r="F78" s="76">
        <f t="shared" si="34"/>
        <v>0</v>
      </c>
      <c r="G78" s="79">
        <f t="shared" si="34"/>
        <v>0</v>
      </c>
      <c r="H78" s="26" t="e">
        <f t="shared" si="32"/>
        <v>#DIV/0!</v>
      </c>
      <c r="I78" s="26" t="e">
        <f t="shared" si="25"/>
        <v>#DIV/0!</v>
      </c>
    </row>
    <row r="79" spans="1:9" s="4" customFormat="1" ht="30" hidden="1" customHeight="1" thickBot="1" x14ac:dyDescent="0.25">
      <c r="A79" s="95"/>
      <c r="B79" s="69" t="s">
        <v>18</v>
      </c>
      <c r="C79" s="77">
        <f t="shared" ref="C79:G79" si="35">+C13+C24+C35+C46+C57+C68</f>
        <v>0</v>
      </c>
      <c r="D79" s="75">
        <f t="shared" si="35"/>
        <v>0</v>
      </c>
      <c r="E79" s="78">
        <f t="shared" si="35"/>
        <v>0</v>
      </c>
      <c r="F79" s="76">
        <f t="shared" si="35"/>
        <v>0</v>
      </c>
      <c r="G79" s="79">
        <f t="shared" si="35"/>
        <v>0</v>
      </c>
      <c r="H79" s="23" t="e">
        <f t="shared" si="32"/>
        <v>#DIV/0!</v>
      </c>
      <c r="I79" s="26" t="e">
        <f t="shared" si="25"/>
        <v>#DIV/0!</v>
      </c>
    </row>
    <row r="80" spans="1:9" s="4" customFormat="1" ht="30" hidden="1" customHeight="1" thickBot="1" x14ac:dyDescent="0.25">
      <c r="A80" s="95"/>
      <c r="B80" s="69" t="s">
        <v>19</v>
      </c>
      <c r="C80" s="77">
        <f t="shared" ref="C80:G80" si="36">+C14+C25+C36+C47+C58+C69</f>
        <v>0</v>
      </c>
      <c r="D80" s="75">
        <f t="shared" si="36"/>
        <v>0</v>
      </c>
      <c r="E80" s="78">
        <f t="shared" si="36"/>
        <v>0</v>
      </c>
      <c r="F80" s="76">
        <f t="shared" si="36"/>
        <v>0</v>
      </c>
      <c r="G80" s="79">
        <f t="shared" si="36"/>
        <v>0</v>
      </c>
      <c r="H80" s="23" t="e">
        <f t="shared" si="32"/>
        <v>#DIV/0!</v>
      </c>
      <c r="I80" s="26" t="e">
        <f t="shared" si="25"/>
        <v>#DIV/0!</v>
      </c>
    </row>
    <row r="81" spans="1:9" s="4" customFormat="1" ht="30" customHeight="1" thickBot="1" x14ac:dyDescent="0.25">
      <c r="A81" s="96"/>
      <c r="B81" s="18" t="s">
        <v>20</v>
      </c>
      <c r="C81" s="20">
        <f>SUM(C71:C80)</f>
        <v>65867.5</v>
      </c>
      <c r="D81" s="19">
        <f>SUM(D71:D80)</f>
        <v>3796</v>
      </c>
      <c r="E81" s="20">
        <f>SUM(E71:E80)</f>
        <v>62071.5</v>
      </c>
      <c r="F81" s="19">
        <f>SUM(F71:F80)</f>
        <v>57123.305999999997</v>
      </c>
      <c r="G81" s="60">
        <f>SUM(G71:G80)</f>
        <v>4948.1940000000004</v>
      </c>
      <c r="H81" s="21">
        <f t="shared" si="32"/>
        <v>92.028235180396791</v>
      </c>
      <c r="I81" s="73">
        <f t="shared" si="25"/>
        <v>5.7630849812122822</v>
      </c>
    </row>
  </sheetData>
  <sheetProtection selectLockedCells="1" selectUnlockedCells="1"/>
  <mergeCells count="9">
    <mergeCell ref="A38:A48"/>
    <mergeCell ref="A71:A81"/>
    <mergeCell ref="A60:A70"/>
    <mergeCell ref="A49:A59"/>
    <mergeCell ref="A1:H1"/>
    <mergeCell ref="A2:H2"/>
    <mergeCell ref="A16:A26"/>
    <mergeCell ref="A27:A37"/>
    <mergeCell ref="A5:A15"/>
  </mergeCells>
  <phoneticPr fontId="9" type="noConversion"/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E70 E26 G49:G58 G64:G69 E48 E59 G70 E37 H71 G5:G25 E15 G27:G46 J21:K81 F81:G81 G26 G48 G59 F37 F59 F48 F26 F72:F79 F15 F60:F61 F38:F39 F5:F8 F27:F28" formula="1"/>
    <ignoredError sqref="H6:I20" evalError="1"/>
    <ignoredError sqref="I71 H72:I81 H21:I70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7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76" sqref="A76"/>
      <selection pane="bottomRight" activeCell="F26" sqref="F26"/>
    </sheetView>
  </sheetViews>
  <sheetFormatPr defaultRowHeight="30" customHeight="1" x14ac:dyDescent="0.2"/>
  <cols>
    <col min="1" max="1" width="29.7109375" style="5" customWidth="1"/>
    <col min="2" max="2" width="17.7109375" style="1" customWidth="1"/>
    <col min="3" max="3" width="18.5703125" style="1" hidden="1" customWidth="1"/>
    <col min="4" max="4" width="15.5703125" style="1" hidden="1" customWidth="1"/>
    <col min="5" max="5" width="17" style="1" customWidth="1"/>
    <col min="6" max="6" width="16.140625" style="1" customWidth="1"/>
    <col min="7" max="7" width="15.85546875" style="1" customWidth="1"/>
    <col min="8" max="8" width="11.5703125" style="2" customWidth="1"/>
    <col min="9" max="9" width="11.7109375" style="1" customWidth="1"/>
    <col min="10" max="16384" width="9.140625" style="1"/>
  </cols>
  <sheetData>
    <row r="1" spans="1:9" s="74" customFormat="1" ht="30" customHeight="1" x14ac:dyDescent="0.2">
      <c r="A1" s="97" t="s">
        <v>0</v>
      </c>
      <c r="B1" s="97"/>
      <c r="C1" s="97"/>
      <c r="D1" s="97"/>
      <c r="E1" s="97"/>
      <c r="F1" s="97"/>
      <c r="G1" s="97"/>
      <c r="H1" s="97"/>
    </row>
    <row r="2" spans="1:9" s="3" customFormat="1" ht="30" customHeight="1" x14ac:dyDescent="0.2">
      <c r="A2" s="98" t="s">
        <v>48</v>
      </c>
      <c r="B2" s="98"/>
      <c r="C2" s="98"/>
      <c r="D2" s="98"/>
      <c r="E2" s="98"/>
      <c r="F2" s="98"/>
      <c r="G2" s="98"/>
      <c r="H2" s="98"/>
    </row>
    <row r="3" spans="1:9" s="3" customFormat="1" ht="30" customHeight="1" thickBot="1" x14ac:dyDescent="0.25">
      <c r="A3" s="90"/>
      <c r="B3" s="90"/>
      <c r="C3" s="90"/>
      <c r="D3" s="90"/>
      <c r="E3" s="90"/>
      <c r="F3" s="90"/>
      <c r="G3" s="90"/>
      <c r="H3" s="90"/>
    </row>
    <row r="4" spans="1:9" s="3" customFormat="1" ht="30" customHeight="1" thickBot="1" x14ac:dyDescent="0.25">
      <c r="A4" s="61" t="s">
        <v>1</v>
      </c>
      <c r="B4" s="62" t="s">
        <v>2</v>
      </c>
      <c r="C4" s="63" t="s">
        <v>3</v>
      </c>
      <c r="D4" s="64" t="s">
        <v>4</v>
      </c>
      <c r="E4" s="65" t="s">
        <v>5</v>
      </c>
      <c r="F4" s="66" t="s">
        <v>6</v>
      </c>
      <c r="G4" s="68" t="s">
        <v>7</v>
      </c>
      <c r="H4" s="67" t="s">
        <v>8</v>
      </c>
      <c r="I4" s="68" t="s">
        <v>9</v>
      </c>
    </row>
    <row r="5" spans="1:9" s="4" customFormat="1" ht="30" customHeight="1" thickBot="1" x14ac:dyDescent="0.25">
      <c r="A5" s="94" t="s">
        <v>46</v>
      </c>
      <c r="B5" s="10" t="s">
        <v>10</v>
      </c>
      <c r="C5" s="28">
        <f>+[5]ամփոփ!$C$12</f>
        <v>646</v>
      </c>
      <c r="D5" s="29">
        <f>+[5]ամփոփ!$D$12</f>
        <v>3</v>
      </c>
      <c r="E5" s="30">
        <f>+[10]ամփոփ!$E$12</f>
        <v>643</v>
      </c>
      <c r="F5" s="31">
        <f>+[10]ամփոփ!$F$12</f>
        <v>581.6</v>
      </c>
      <c r="G5" s="32">
        <f t="shared" ref="G5:G14" si="0">E5-F5</f>
        <v>61.399999999999977</v>
      </c>
      <c r="H5" s="26">
        <f>F5*100/E5</f>
        <v>90.451010886469675</v>
      </c>
      <c r="I5" s="26">
        <f>+D5*100/C5</f>
        <v>0.46439628482972134</v>
      </c>
    </row>
    <row r="6" spans="1:9" s="4" customFormat="1" ht="30" customHeight="1" thickBot="1" x14ac:dyDescent="0.25">
      <c r="A6" s="95"/>
      <c r="B6" s="10" t="s">
        <v>11</v>
      </c>
      <c r="C6" s="33">
        <f>+[5]ամփոփ!$H$12</f>
        <v>661</v>
      </c>
      <c r="D6" s="34">
        <f>+[5]ամփոփ!$I$12</f>
        <v>3</v>
      </c>
      <c r="E6" s="35">
        <f>+[10]ամփոփ!$J$12</f>
        <v>658</v>
      </c>
      <c r="F6" s="36">
        <f>+[10]ամփոփ!$K$12</f>
        <v>561</v>
      </c>
      <c r="G6" s="37">
        <f t="shared" si="0"/>
        <v>97</v>
      </c>
      <c r="H6" s="26">
        <f>F6*100/E6</f>
        <v>85.258358662613986</v>
      </c>
      <c r="I6" s="26">
        <f t="shared" ref="I6:I26" si="1">+D6*100/C6</f>
        <v>0.45385779122541603</v>
      </c>
    </row>
    <row r="7" spans="1:9" s="4" customFormat="1" ht="30" customHeight="1" thickBot="1" x14ac:dyDescent="0.25">
      <c r="A7" s="95"/>
      <c r="B7" s="22" t="s">
        <v>12</v>
      </c>
      <c r="C7" s="28"/>
      <c r="D7" s="29"/>
      <c r="E7" s="30">
        <f>+[10]ամփոփ!$O$12</f>
        <v>658</v>
      </c>
      <c r="F7" s="31">
        <f>+[10]ամփոփ!$P$12</f>
        <v>503</v>
      </c>
      <c r="G7" s="32">
        <f t="shared" si="0"/>
        <v>155</v>
      </c>
      <c r="H7" s="26">
        <f>F7*100/E7</f>
        <v>76.443768996960486</v>
      </c>
      <c r="I7" s="26" t="e">
        <f t="shared" si="1"/>
        <v>#DIV/0!</v>
      </c>
    </row>
    <row r="8" spans="1:9" s="4" customFormat="1" ht="30" customHeight="1" thickBot="1" x14ac:dyDescent="0.25">
      <c r="A8" s="95"/>
      <c r="B8" s="10" t="s">
        <v>13</v>
      </c>
      <c r="C8" s="28"/>
      <c r="D8" s="29"/>
      <c r="E8" s="30">
        <f>+[10]ամփոփ!$T$12</f>
        <v>635</v>
      </c>
      <c r="F8" s="31">
        <f>+[10]ամփոփ!$U$12</f>
        <v>256.3</v>
      </c>
      <c r="G8" s="32">
        <f t="shared" si="0"/>
        <v>378.7</v>
      </c>
      <c r="H8" s="23">
        <f>F8*100/E8</f>
        <v>40.362204724409452</v>
      </c>
      <c r="I8" s="26" t="e">
        <f t="shared" si="1"/>
        <v>#DIV/0!</v>
      </c>
    </row>
    <row r="9" spans="1:9" s="4" customFormat="1" ht="30" hidden="1" customHeight="1" thickBot="1" x14ac:dyDescent="0.25">
      <c r="A9" s="95"/>
      <c r="B9" s="10" t="s">
        <v>14</v>
      </c>
      <c r="C9" s="28"/>
      <c r="D9" s="29"/>
      <c r="E9" s="30">
        <f t="shared" ref="E5:E14" si="2">C9-D9</f>
        <v>0</v>
      </c>
      <c r="F9" s="31"/>
      <c r="G9" s="32">
        <f t="shared" si="0"/>
        <v>0</v>
      </c>
      <c r="H9" s="23" t="e">
        <f>F9*100/E9</f>
        <v>#DIV/0!</v>
      </c>
      <c r="I9" s="26" t="e">
        <f t="shared" si="1"/>
        <v>#DIV/0!</v>
      </c>
    </row>
    <row r="10" spans="1:9" s="4" customFormat="1" ht="30" hidden="1" customHeight="1" thickBot="1" x14ac:dyDescent="0.25">
      <c r="A10" s="95"/>
      <c r="B10" s="10" t="s">
        <v>15</v>
      </c>
      <c r="C10" s="28"/>
      <c r="D10" s="29"/>
      <c r="E10" s="30">
        <f t="shared" si="2"/>
        <v>0</v>
      </c>
      <c r="F10" s="31"/>
      <c r="G10" s="32">
        <f t="shared" si="0"/>
        <v>0</v>
      </c>
      <c r="H10" s="26" t="e">
        <f t="shared" ref="H10:H27" si="3">F10*100/E10</f>
        <v>#DIV/0!</v>
      </c>
      <c r="I10" s="26" t="e">
        <f t="shared" si="1"/>
        <v>#DIV/0!</v>
      </c>
    </row>
    <row r="11" spans="1:9" s="4" customFormat="1" ht="30" hidden="1" customHeight="1" thickBot="1" x14ac:dyDescent="0.25">
      <c r="A11" s="95"/>
      <c r="B11" s="24" t="s">
        <v>16</v>
      </c>
      <c r="C11" s="33"/>
      <c r="D11" s="34"/>
      <c r="E11" s="35">
        <f t="shared" si="2"/>
        <v>0</v>
      </c>
      <c r="F11" s="36"/>
      <c r="G11" s="37">
        <f t="shared" si="0"/>
        <v>0</v>
      </c>
      <c r="H11" s="26" t="e">
        <f t="shared" si="3"/>
        <v>#DIV/0!</v>
      </c>
      <c r="I11" s="26" t="e">
        <f t="shared" si="1"/>
        <v>#DIV/0!</v>
      </c>
    </row>
    <row r="12" spans="1:9" s="4" customFormat="1" ht="30" hidden="1" customHeight="1" thickBot="1" x14ac:dyDescent="0.25">
      <c r="A12" s="95"/>
      <c r="B12" s="24" t="s">
        <v>17</v>
      </c>
      <c r="C12" s="33"/>
      <c r="D12" s="34"/>
      <c r="E12" s="35">
        <f>C12-D12</f>
        <v>0</v>
      </c>
      <c r="F12" s="36"/>
      <c r="G12" s="37">
        <f>E12-F12</f>
        <v>0</v>
      </c>
      <c r="H12" s="26" t="e">
        <f t="shared" si="3"/>
        <v>#DIV/0!</v>
      </c>
      <c r="I12" s="26" t="e">
        <f t="shared" si="1"/>
        <v>#DIV/0!</v>
      </c>
    </row>
    <row r="13" spans="1:9" s="4" customFormat="1" ht="30" hidden="1" customHeight="1" thickBot="1" x14ac:dyDescent="0.25">
      <c r="A13" s="95"/>
      <c r="B13" s="24" t="s">
        <v>18</v>
      </c>
      <c r="C13" s="28"/>
      <c r="D13" s="29"/>
      <c r="E13" s="30">
        <f t="shared" si="2"/>
        <v>0</v>
      </c>
      <c r="F13" s="31"/>
      <c r="G13" s="32">
        <f t="shared" si="0"/>
        <v>0</v>
      </c>
      <c r="H13" s="23" t="e">
        <f t="shared" si="3"/>
        <v>#DIV/0!</v>
      </c>
      <c r="I13" s="26" t="e">
        <f t="shared" si="1"/>
        <v>#DIV/0!</v>
      </c>
    </row>
    <row r="14" spans="1:9" s="4" customFormat="1" ht="30" hidden="1" customHeight="1" thickBot="1" x14ac:dyDescent="0.25">
      <c r="A14" s="95"/>
      <c r="B14" s="9" t="s">
        <v>19</v>
      </c>
      <c r="C14" s="28"/>
      <c r="D14" s="29"/>
      <c r="E14" s="30">
        <f t="shared" si="2"/>
        <v>0</v>
      </c>
      <c r="F14" s="31"/>
      <c r="G14" s="32">
        <f t="shared" si="0"/>
        <v>0</v>
      </c>
      <c r="H14" s="23" t="e">
        <f t="shared" si="3"/>
        <v>#DIV/0!</v>
      </c>
      <c r="I14" s="26" t="e">
        <f t="shared" si="1"/>
        <v>#DIV/0!</v>
      </c>
    </row>
    <row r="15" spans="1:9" s="4" customFormat="1" ht="30" customHeight="1" thickBot="1" x14ac:dyDescent="0.25">
      <c r="A15" s="96"/>
      <c r="B15" s="18" t="s">
        <v>20</v>
      </c>
      <c r="C15" s="20">
        <f>SUM(C5:C14)</f>
        <v>1307</v>
      </c>
      <c r="D15" s="19">
        <f>SUM(D5:D14)</f>
        <v>6</v>
      </c>
      <c r="E15" s="20">
        <f>SUM(E5:E14)</f>
        <v>2594</v>
      </c>
      <c r="F15" s="19">
        <f>SUM(F5:F14)</f>
        <v>1901.8999999999999</v>
      </c>
      <c r="G15" s="20">
        <f>SUM(G5:G14)</f>
        <v>692.09999999999991</v>
      </c>
      <c r="H15" s="21">
        <f t="shared" si="3"/>
        <v>73.319198149575939</v>
      </c>
      <c r="I15" s="73">
        <f t="shared" si="1"/>
        <v>0.45906656465187451</v>
      </c>
    </row>
    <row r="16" spans="1:9" s="4" customFormat="1" ht="30" customHeight="1" thickBot="1" x14ac:dyDescent="0.25">
      <c r="A16" s="91" t="s">
        <v>47</v>
      </c>
      <c r="B16" s="10" t="s">
        <v>10</v>
      </c>
      <c r="C16" s="33">
        <f>+[5]ամփոփ!$C$20</f>
        <v>100</v>
      </c>
      <c r="D16" s="34">
        <f>+[5]ամփոփ!$D$20</f>
        <v>0</v>
      </c>
      <c r="E16" s="35">
        <f>+[10]ամփոփ!$E$20</f>
        <v>100</v>
      </c>
      <c r="F16" s="36">
        <f>+[10]ամփոփ!$F$20</f>
        <v>100</v>
      </c>
      <c r="G16" s="37">
        <f>E16-F16</f>
        <v>0</v>
      </c>
      <c r="H16" s="26">
        <f t="shared" si="3"/>
        <v>100</v>
      </c>
      <c r="I16" s="26">
        <f t="shared" si="1"/>
        <v>0</v>
      </c>
    </row>
    <row r="17" spans="1:9" s="4" customFormat="1" ht="30" customHeight="1" thickBot="1" x14ac:dyDescent="0.25">
      <c r="A17" s="92"/>
      <c r="B17" s="10" t="s">
        <v>11</v>
      </c>
      <c r="C17" s="33">
        <f>+[5]ամփոփ!$H$20</f>
        <v>100</v>
      </c>
      <c r="D17" s="34">
        <f>+[5]ամփոփ!$I$20</f>
        <v>0</v>
      </c>
      <c r="E17" s="35">
        <f>+[10]ամփոփ!$J$20</f>
        <v>100</v>
      </c>
      <c r="F17" s="36">
        <f>+[10]ամփոփ!$K$20</f>
        <v>100</v>
      </c>
      <c r="G17" s="37">
        <f t="shared" ref="G17:G23" si="4">E17-F17</f>
        <v>0</v>
      </c>
      <c r="H17" s="26">
        <f t="shared" si="3"/>
        <v>100</v>
      </c>
      <c r="I17" s="26">
        <f t="shared" si="1"/>
        <v>0</v>
      </c>
    </row>
    <row r="18" spans="1:9" s="4" customFormat="1" ht="30" customHeight="1" thickBot="1" x14ac:dyDescent="0.25">
      <c r="A18" s="92"/>
      <c r="B18" s="22" t="s">
        <v>12</v>
      </c>
      <c r="C18" s="33"/>
      <c r="D18" s="34"/>
      <c r="E18" s="35">
        <f>+[10]ամփոփ!$O$20</f>
        <v>100</v>
      </c>
      <c r="F18" s="36">
        <f>+[10]ամփոփ!$P$20</f>
        <v>100</v>
      </c>
      <c r="G18" s="37">
        <f t="shared" si="4"/>
        <v>0</v>
      </c>
      <c r="H18" s="26">
        <f t="shared" si="3"/>
        <v>100</v>
      </c>
      <c r="I18" s="26" t="e">
        <f t="shared" si="1"/>
        <v>#DIV/0!</v>
      </c>
    </row>
    <row r="19" spans="1:9" s="4" customFormat="1" ht="30" customHeight="1" thickBot="1" x14ac:dyDescent="0.25">
      <c r="A19" s="92"/>
      <c r="B19" s="10" t="s">
        <v>13</v>
      </c>
      <c r="C19" s="33"/>
      <c r="D19" s="34"/>
      <c r="E19" s="35">
        <f>+[10]ամփոփ!$T$20</f>
        <v>100</v>
      </c>
      <c r="F19" s="36">
        <f>+[10]ամփոփ!$U$20</f>
        <v>33.950000000000003</v>
      </c>
      <c r="G19" s="37">
        <f t="shared" si="4"/>
        <v>66.05</v>
      </c>
      <c r="H19" s="23">
        <f t="shared" si="3"/>
        <v>33.950000000000003</v>
      </c>
      <c r="I19" s="26" t="e">
        <f t="shared" si="1"/>
        <v>#DIV/0!</v>
      </c>
    </row>
    <row r="20" spans="1:9" s="4" customFormat="1" ht="30" hidden="1" customHeight="1" thickBot="1" x14ac:dyDescent="0.25">
      <c r="A20" s="92"/>
      <c r="B20" s="10" t="s">
        <v>14</v>
      </c>
      <c r="C20" s="33"/>
      <c r="D20" s="34"/>
      <c r="E20" s="35">
        <f t="shared" ref="E17:E23" si="5">C20-D20</f>
        <v>0</v>
      </c>
      <c r="F20" s="36"/>
      <c r="G20" s="37">
        <f t="shared" si="4"/>
        <v>0</v>
      </c>
      <c r="H20" s="23" t="e">
        <f t="shared" si="3"/>
        <v>#DIV/0!</v>
      </c>
      <c r="I20" s="26" t="e">
        <f t="shared" si="1"/>
        <v>#DIV/0!</v>
      </c>
    </row>
    <row r="21" spans="1:9" s="4" customFormat="1" ht="30.75" hidden="1" customHeight="1" thickBot="1" x14ac:dyDescent="0.25">
      <c r="A21" s="92"/>
      <c r="B21" s="10" t="s">
        <v>15</v>
      </c>
      <c r="C21" s="33"/>
      <c r="D21" s="34"/>
      <c r="E21" s="35">
        <f t="shared" si="5"/>
        <v>0</v>
      </c>
      <c r="F21" s="36"/>
      <c r="G21" s="37">
        <f t="shared" si="4"/>
        <v>0</v>
      </c>
      <c r="H21" s="23" t="e">
        <f t="shared" si="3"/>
        <v>#DIV/0!</v>
      </c>
      <c r="I21" s="26" t="e">
        <f t="shared" si="1"/>
        <v>#DIV/0!</v>
      </c>
    </row>
    <row r="22" spans="1:9" s="4" customFormat="1" ht="30" hidden="1" customHeight="1" thickBot="1" x14ac:dyDescent="0.25">
      <c r="A22" s="92"/>
      <c r="B22" s="10" t="s">
        <v>16</v>
      </c>
      <c r="C22" s="33"/>
      <c r="D22" s="34"/>
      <c r="E22" s="35">
        <f t="shared" si="5"/>
        <v>0</v>
      </c>
      <c r="F22" s="36"/>
      <c r="G22" s="37">
        <f t="shared" si="4"/>
        <v>0</v>
      </c>
      <c r="H22" s="23" t="e">
        <f t="shared" si="3"/>
        <v>#DIV/0!</v>
      </c>
      <c r="I22" s="26" t="e">
        <f t="shared" si="1"/>
        <v>#DIV/0!</v>
      </c>
    </row>
    <row r="23" spans="1:9" s="4" customFormat="1" ht="30" hidden="1" customHeight="1" thickBot="1" x14ac:dyDescent="0.25">
      <c r="A23" s="92"/>
      <c r="B23" s="10" t="s">
        <v>17</v>
      </c>
      <c r="C23" s="33"/>
      <c r="D23" s="34"/>
      <c r="E23" s="35">
        <f t="shared" si="5"/>
        <v>0</v>
      </c>
      <c r="F23" s="36"/>
      <c r="G23" s="37">
        <f t="shared" si="4"/>
        <v>0</v>
      </c>
      <c r="H23" s="23" t="e">
        <f t="shared" si="3"/>
        <v>#DIV/0!</v>
      </c>
      <c r="I23" s="26" t="e">
        <f t="shared" si="1"/>
        <v>#DIV/0!</v>
      </c>
    </row>
    <row r="24" spans="1:9" s="4" customFormat="1" ht="30" hidden="1" customHeight="1" thickBot="1" x14ac:dyDescent="0.25">
      <c r="A24" s="92"/>
      <c r="B24" s="10" t="s">
        <v>18</v>
      </c>
      <c r="C24" s="28"/>
      <c r="D24" s="29"/>
      <c r="E24" s="30">
        <f t="shared" ref="E24:E25" si="6">C24-D24</f>
        <v>0</v>
      </c>
      <c r="F24" s="31"/>
      <c r="G24" s="32">
        <f t="shared" ref="G24:G25" si="7">E24-F24</f>
        <v>0</v>
      </c>
      <c r="H24" s="23" t="e">
        <f t="shared" si="3"/>
        <v>#DIV/0!</v>
      </c>
      <c r="I24" s="26" t="e">
        <f t="shared" si="1"/>
        <v>#DIV/0!</v>
      </c>
    </row>
    <row r="25" spans="1:9" s="4" customFormat="1" ht="30" hidden="1" customHeight="1" thickBot="1" x14ac:dyDescent="0.25">
      <c r="A25" s="92"/>
      <c r="B25" s="10" t="s">
        <v>19</v>
      </c>
      <c r="C25" s="28"/>
      <c r="D25" s="29"/>
      <c r="E25" s="30">
        <f t="shared" si="6"/>
        <v>0</v>
      </c>
      <c r="F25" s="31"/>
      <c r="G25" s="32">
        <f t="shared" si="7"/>
        <v>0</v>
      </c>
      <c r="H25" s="23" t="e">
        <f t="shared" si="3"/>
        <v>#DIV/0!</v>
      </c>
      <c r="I25" s="26" t="e">
        <f t="shared" si="1"/>
        <v>#DIV/0!</v>
      </c>
    </row>
    <row r="26" spans="1:9" s="4" customFormat="1" ht="30" customHeight="1" thickBot="1" x14ac:dyDescent="0.25">
      <c r="A26" s="93"/>
      <c r="B26" s="80" t="s">
        <v>20</v>
      </c>
      <c r="C26" s="19">
        <f t="shared" ref="C26:D26" si="8">SUM(C16:C25)</f>
        <v>200</v>
      </c>
      <c r="D26" s="19">
        <f t="shared" si="8"/>
        <v>0</v>
      </c>
      <c r="E26" s="19">
        <f>SUM(E16:E25)</f>
        <v>400</v>
      </c>
      <c r="F26" s="19">
        <f t="shared" ref="F26:G26" si="9">SUM(F16:F25)</f>
        <v>333.95</v>
      </c>
      <c r="G26" s="19">
        <f t="shared" si="9"/>
        <v>66.05</v>
      </c>
      <c r="H26" s="52">
        <f t="shared" si="3"/>
        <v>83.487499999999997</v>
      </c>
      <c r="I26" s="73">
        <f t="shared" si="1"/>
        <v>0</v>
      </c>
    </row>
    <row r="27" spans="1:9" s="4" customFormat="1" ht="30" customHeight="1" thickBot="1" x14ac:dyDescent="0.25">
      <c r="A27" s="94" t="s">
        <v>23</v>
      </c>
      <c r="B27" s="69" t="s">
        <v>10</v>
      </c>
      <c r="C27" s="77">
        <f>+C5+C16</f>
        <v>746</v>
      </c>
      <c r="D27" s="75">
        <f>+D5+D16</f>
        <v>3</v>
      </c>
      <c r="E27" s="78">
        <f>+E5+E16</f>
        <v>743</v>
      </c>
      <c r="F27" s="76">
        <f>+F5+F16</f>
        <v>681.6</v>
      </c>
      <c r="G27" s="79">
        <f>+G5+G16</f>
        <v>61.399999999999977</v>
      </c>
      <c r="H27" s="26">
        <f t="shared" si="3"/>
        <v>91.736204576043065</v>
      </c>
      <c r="I27" s="26">
        <f t="shared" ref="I27:I37" si="10">+D27*100/C27</f>
        <v>0.40214477211796246</v>
      </c>
    </row>
    <row r="28" spans="1:9" s="4" customFormat="1" ht="30" customHeight="1" thickBot="1" x14ac:dyDescent="0.25">
      <c r="A28" s="95"/>
      <c r="B28" s="69" t="s">
        <v>11</v>
      </c>
      <c r="C28" s="77">
        <f t="shared" ref="C28:G28" si="11">+C6+C17</f>
        <v>761</v>
      </c>
      <c r="D28" s="75">
        <f t="shared" si="11"/>
        <v>3</v>
      </c>
      <c r="E28" s="78">
        <f t="shared" si="11"/>
        <v>758</v>
      </c>
      <c r="F28" s="76">
        <f t="shared" si="11"/>
        <v>661</v>
      </c>
      <c r="G28" s="79">
        <f t="shared" si="11"/>
        <v>97</v>
      </c>
      <c r="H28" s="26">
        <f t="shared" ref="H28:H33" si="12">F28*100/E28</f>
        <v>87.203166226912927</v>
      </c>
      <c r="I28" s="26">
        <f t="shared" ref="I28:I33" si="13">+D28*100/C28</f>
        <v>0.39421813403416556</v>
      </c>
    </row>
    <row r="29" spans="1:9" s="4" customFormat="1" ht="30" customHeight="1" thickBot="1" x14ac:dyDescent="0.25">
      <c r="A29" s="95"/>
      <c r="B29" s="69" t="s">
        <v>12</v>
      </c>
      <c r="C29" s="77">
        <f t="shared" ref="C29:G29" si="14">+C7+C18</f>
        <v>0</v>
      </c>
      <c r="D29" s="75">
        <f t="shared" si="14"/>
        <v>0</v>
      </c>
      <c r="E29" s="78">
        <f t="shared" si="14"/>
        <v>758</v>
      </c>
      <c r="F29" s="76">
        <f t="shared" si="14"/>
        <v>603</v>
      </c>
      <c r="G29" s="79">
        <f t="shared" si="14"/>
        <v>155</v>
      </c>
      <c r="H29" s="26">
        <f t="shared" si="12"/>
        <v>79.55145118733509</v>
      </c>
      <c r="I29" s="26" t="e">
        <f t="shared" si="13"/>
        <v>#DIV/0!</v>
      </c>
    </row>
    <row r="30" spans="1:9" s="4" customFormat="1" ht="30" customHeight="1" thickBot="1" x14ac:dyDescent="0.25">
      <c r="A30" s="95"/>
      <c r="B30" s="69" t="s">
        <v>13</v>
      </c>
      <c r="C30" s="77">
        <f t="shared" ref="C30:G30" si="15">+C8+C19</f>
        <v>0</v>
      </c>
      <c r="D30" s="75">
        <f t="shared" si="15"/>
        <v>0</v>
      </c>
      <c r="E30" s="78">
        <f t="shared" si="15"/>
        <v>735</v>
      </c>
      <c r="F30" s="76">
        <f t="shared" si="15"/>
        <v>290.25</v>
      </c>
      <c r="G30" s="79">
        <f t="shared" si="15"/>
        <v>444.75</v>
      </c>
      <c r="H30" s="26">
        <f t="shared" si="12"/>
        <v>39.489795918367349</v>
      </c>
      <c r="I30" s="26" t="e">
        <f t="shared" si="13"/>
        <v>#DIV/0!</v>
      </c>
    </row>
    <row r="31" spans="1:9" s="4" customFormat="1" ht="30" hidden="1" customHeight="1" thickBot="1" x14ac:dyDescent="0.25">
      <c r="A31" s="95"/>
      <c r="B31" s="69" t="s">
        <v>14</v>
      </c>
      <c r="C31" s="77">
        <f t="shared" ref="C31:G31" si="16">+C9+C20</f>
        <v>0</v>
      </c>
      <c r="D31" s="75">
        <f t="shared" si="16"/>
        <v>0</v>
      </c>
      <c r="E31" s="78">
        <f t="shared" si="16"/>
        <v>0</v>
      </c>
      <c r="F31" s="76">
        <f t="shared" si="16"/>
        <v>0</v>
      </c>
      <c r="G31" s="79">
        <f t="shared" si="16"/>
        <v>0</v>
      </c>
      <c r="H31" s="26" t="e">
        <f t="shared" si="12"/>
        <v>#DIV/0!</v>
      </c>
      <c r="I31" s="26" t="e">
        <f t="shared" si="13"/>
        <v>#DIV/0!</v>
      </c>
    </row>
    <row r="32" spans="1:9" s="4" customFormat="1" ht="30" hidden="1" customHeight="1" thickBot="1" x14ac:dyDescent="0.25">
      <c r="A32" s="95"/>
      <c r="B32" s="69" t="s">
        <v>15</v>
      </c>
      <c r="C32" s="77">
        <f t="shared" ref="C32:G32" si="17">+C10+C21</f>
        <v>0</v>
      </c>
      <c r="D32" s="75">
        <f t="shared" si="17"/>
        <v>0</v>
      </c>
      <c r="E32" s="78">
        <f t="shared" si="17"/>
        <v>0</v>
      </c>
      <c r="F32" s="76">
        <f t="shared" si="17"/>
        <v>0</v>
      </c>
      <c r="G32" s="79">
        <f t="shared" si="17"/>
        <v>0</v>
      </c>
      <c r="H32" s="26" t="e">
        <f t="shared" si="12"/>
        <v>#DIV/0!</v>
      </c>
      <c r="I32" s="26" t="e">
        <f t="shared" si="13"/>
        <v>#DIV/0!</v>
      </c>
    </row>
    <row r="33" spans="1:9" s="4" customFormat="1" ht="30" hidden="1" customHeight="1" thickBot="1" x14ac:dyDescent="0.25">
      <c r="A33" s="95"/>
      <c r="B33" s="69" t="s">
        <v>16</v>
      </c>
      <c r="C33" s="77">
        <f t="shared" ref="C33:G33" si="18">+C11+C22</f>
        <v>0</v>
      </c>
      <c r="D33" s="75">
        <f t="shared" si="18"/>
        <v>0</v>
      </c>
      <c r="E33" s="78">
        <f t="shared" si="18"/>
        <v>0</v>
      </c>
      <c r="F33" s="76">
        <f t="shared" si="18"/>
        <v>0</v>
      </c>
      <c r="G33" s="79">
        <f t="shared" si="18"/>
        <v>0</v>
      </c>
      <c r="H33" s="26" t="e">
        <f t="shared" si="12"/>
        <v>#DIV/0!</v>
      </c>
      <c r="I33" s="26" t="e">
        <f t="shared" si="13"/>
        <v>#DIV/0!</v>
      </c>
    </row>
    <row r="34" spans="1:9" s="4" customFormat="1" ht="30" hidden="1" customHeight="1" thickBot="1" x14ac:dyDescent="0.25">
      <c r="A34" s="95"/>
      <c r="B34" s="69" t="s">
        <v>17</v>
      </c>
      <c r="C34" s="77">
        <f t="shared" ref="C34:G34" si="19">+C12+C23</f>
        <v>0</v>
      </c>
      <c r="D34" s="75">
        <f t="shared" si="19"/>
        <v>0</v>
      </c>
      <c r="E34" s="78">
        <f t="shared" si="19"/>
        <v>0</v>
      </c>
      <c r="F34" s="76">
        <f t="shared" si="19"/>
        <v>0</v>
      </c>
      <c r="G34" s="79">
        <f t="shared" si="19"/>
        <v>0</v>
      </c>
      <c r="H34" s="26" t="e">
        <f t="shared" ref="H34:H36" si="20">F34*100/E34</f>
        <v>#DIV/0!</v>
      </c>
      <c r="I34" s="26" t="e">
        <f t="shared" ref="I34:I36" si="21">+D34*100/C34</f>
        <v>#DIV/0!</v>
      </c>
    </row>
    <row r="35" spans="1:9" s="4" customFormat="1" ht="30" hidden="1" customHeight="1" thickBot="1" x14ac:dyDescent="0.25">
      <c r="A35" s="95"/>
      <c r="B35" s="69" t="s">
        <v>18</v>
      </c>
      <c r="C35" s="77">
        <f t="shared" ref="C35:G35" si="22">+C13+C24</f>
        <v>0</v>
      </c>
      <c r="D35" s="75">
        <f t="shared" si="22"/>
        <v>0</v>
      </c>
      <c r="E35" s="78">
        <f t="shared" si="22"/>
        <v>0</v>
      </c>
      <c r="F35" s="76">
        <f t="shared" si="22"/>
        <v>0</v>
      </c>
      <c r="G35" s="79">
        <f t="shared" si="22"/>
        <v>0</v>
      </c>
      <c r="H35" s="26" t="e">
        <f t="shared" si="20"/>
        <v>#DIV/0!</v>
      </c>
      <c r="I35" s="26" t="e">
        <f t="shared" si="21"/>
        <v>#DIV/0!</v>
      </c>
    </row>
    <row r="36" spans="1:9" s="4" customFormat="1" ht="30" hidden="1" customHeight="1" thickBot="1" x14ac:dyDescent="0.25">
      <c r="A36" s="95"/>
      <c r="B36" s="69" t="s">
        <v>19</v>
      </c>
      <c r="C36" s="77">
        <f t="shared" ref="C36:G36" si="23">+C14+C25</f>
        <v>0</v>
      </c>
      <c r="D36" s="75">
        <f t="shared" si="23"/>
        <v>0</v>
      </c>
      <c r="E36" s="78">
        <f t="shared" si="23"/>
        <v>0</v>
      </c>
      <c r="F36" s="76">
        <f t="shared" si="23"/>
        <v>0</v>
      </c>
      <c r="G36" s="79">
        <f t="shared" si="23"/>
        <v>0</v>
      </c>
      <c r="H36" s="26" t="e">
        <f t="shared" si="20"/>
        <v>#DIV/0!</v>
      </c>
      <c r="I36" s="26" t="e">
        <f t="shared" si="21"/>
        <v>#DIV/0!</v>
      </c>
    </row>
    <row r="37" spans="1:9" s="4" customFormat="1" ht="30" customHeight="1" thickBot="1" x14ac:dyDescent="0.25">
      <c r="A37" s="96"/>
      <c r="B37" s="18" t="s">
        <v>20</v>
      </c>
      <c r="C37" s="20">
        <f>SUM(C27:C36)</f>
        <v>1507</v>
      </c>
      <c r="D37" s="19">
        <f>SUM(D27:D36)</f>
        <v>6</v>
      </c>
      <c r="E37" s="20">
        <f>SUM(E27:E36)</f>
        <v>2994</v>
      </c>
      <c r="F37" s="19">
        <f>SUM(F27:F36)</f>
        <v>2235.85</v>
      </c>
      <c r="G37" s="60">
        <f>SUM(G27:G36)</f>
        <v>758.15</v>
      </c>
      <c r="H37" s="21">
        <f t="shared" ref="H37" si="24">F37*100/E37</f>
        <v>74.677688710754836</v>
      </c>
      <c r="I37" s="73">
        <f t="shared" si="10"/>
        <v>0.39814200398142002</v>
      </c>
    </row>
  </sheetData>
  <sheetProtection selectLockedCells="1" selectUnlockedCells="1"/>
  <mergeCells count="5">
    <mergeCell ref="A27:A37"/>
    <mergeCell ref="A1:H1"/>
    <mergeCell ref="A2:H2"/>
    <mergeCell ref="A5:A15"/>
    <mergeCell ref="A16:A26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H5:I12 G16 G5:G12 F13:G15 G17 E15 F9:F12 F20:G28 G18 G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0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76" sqref="A76"/>
      <selection pane="bottomRight" activeCell="D59" sqref="D59"/>
    </sheetView>
  </sheetViews>
  <sheetFormatPr defaultRowHeight="15" x14ac:dyDescent="0.2"/>
  <cols>
    <col min="1" max="1" width="38.140625" style="5" bestFit="1" customWidth="1"/>
    <col min="2" max="2" width="17.7109375" style="1" customWidth="1"/>
    <col min="3" max="3" width="15.140625" style="1" customWidth="1"/>
    <col min="4" max="4" width="15.5703125" style="1" customWidth="1"/>
    <col min="5" max="5" width="16" style="1" customWidth="1"/>
    <col min="6" max="6" width="10.42578125" style="2" customWidth="1"/>
    <col min="7" max="16384" width="9.140625" style="1"/>
  </cols>
  <sheetData>
    <row r="1" spans="1:6" ht="21" customHeight="1" x14ac:dyDescent="0.2">
      <c r="A1" s="100" t="s">
        <v>0</v>
      </c>
      <c r="B1" s="100"/>
      <c r="C1" s="100"/>
      <c r="D1" s="100"/>
      <c r="E1" s="100"/>
      <c r="F1" s="100"/>
    </row>
    <row r="2" spans="1:6" s="3" customFormat="1" ht="24.75" customHeight="1" x14ac:dyDescent="0.2">
      <c r="A2" s="98" t="s">
        <v>49</v>
      </c>
      <c r="B2" s="98"/>
      <c r="C2" s="98"/>
      <c r="D2" s="98"/>
      <c r="E2" s="98"/>
      <c r="F2" s="98"/>
    </row>
    <row r="3" spans="1:6" s="3" customFormat="1" ht="24.75" customHeight="1" thickBot="1" x14ac:dyDescent="0.25">
      <c r="A3" s="17"/>
      <c r="B3" s="89"/>
      <c r="C3" s="89"/>
      <c r="D3" s="89"/>
      <c r="E3" s="89"/>
      <c r="F3" s="89"/>
    </row>
    <row r="4" spans="1:6" s="3" customFormat="1" ht="26.25" thickBot="1" x14ac:dyDescent="0.25">
      <c r="A4" s="8" t="s">
        <v>1</v>
      </c>
      <c r="B4" s="54" t="s">
        <v>2</v>
      </c>
      <c r="C4" s="55" t="s">
        <v>5</v>
      </c>
      <c r="D4" s="56" t="s">
        <v>6</v>
      </c>
      <c r="E4" s="57" t="s">
        <v>7</v>
      </c>
      <c r="F4" s="58" t="s">
        <v>8</v>
      </c>
    </row>
    <row r="5" spans="1:6" s="4" customFormat="1" ht="24.95" customHeight="1" thickBot="1" x14ac:dyDescent="0.25">
      <c r="A5" s="91" t="s">
        <v>41</v>
      </c>
      <c r="B5" s="12" t="s">
        <v>10</v>
      </c>
      <c r="C5" s="43">
        <f>+[1]ամփոփ!$E$25</f>
        <v>1268</v>
      </c>
      <c r="D5" s="59">
        <f>+[1]ամփոփ!$F$25</f>
        <v>1268</v>
      </c>
      <c r="E5" s="44">
        <f>C5-D5</f>
        <v>0</v>
      </c>
      <c r="F5" s="13">
        <f t="shared" ref="F5:F14" si="0">D5*100/C5</f>
        <v>100</v>
      </c>
    </row>
    <row r="6" spans="1:6" s="4" customFormat="1" ht="24.95" customHeight="1" thickBot="1" x14ac:dyDescent="0.25">
      <c r="A6" s="92"/>
      <c r="B6" s="12" t="s">
        <v>11</v>
      </c>
      <c r="C6" s="43">
        <f>+[1]ամփոփ!$J$25</f>
        <v>1258</v>
      </c>
      <c r="D6" s="59">
        <f>+[1]ամփոփ!$K$25</f>
        <v>1258</v>
      </c>
      <c r="E6" s="44">
        <f t="shared" ref="E6:E14" si="1">C6-D6</f>
        <v>0</v>
      </c>
      <c r="F6" s="13">
        <f t="shared" si="0"/>
        <v>100</v>
      </c>
    </row>
    <row r="7" spans="1:6" s="4" customFormat="1" ht="24.95" customHeight="1" thickBot="1" x14ac:dyDescent="0.25">
      <c r="A7" s="92"/>
      <c r="B7" s="12" t="s">
        <v>12</v>
      </c>
      <c r="C7" s="43">
        <f>+[1]ամփոփ!$O$25</f>
        <v>1225</v>
      </c>
      <c r="D7" s="59">
        <f>+[1]ամփոփ!$P$25</f>
        <v>1225</v>
      </c>
      <c r="E7" s="44">
        <f t="shared" si="1"/>
        <v>0</v>
      </c>
      <c r="F7" s="13">
        <f t="shared" si="0"/>
        <v>100</v>
      </c>
    </row>
    <row r="8" spans="1:6" s="4" customFormat="1" ht="24.95" customHeight="1" thickBot="1" x14ac:dyDescent="0.25">
      <c r="A8" s="92"/>
      <c r="B8" s="12" t="s">
        <v>13</v>
      </c>
      <c r="C8" s="43">
        <f>+[1]ամփոփ!$T$25</f>
        <v>1098</v>
      </c>
      <c r="D8" s="59">
        <f>+[1]ամփոփ!$U$25</f>
        <v>1065</v>
      </c>
      <c r="E8" s="44">
        <f t="shared" si="1"/>
        <v>33</v>
      </c>
      <c r="F8" s="13">
        <f t="shared" si="0"/>
        <v>96.994535519125677</v>
      </c>
    </row>
    <row r="9" spans="1:6" s="4" customFormat="1" ht="24.95" hidden="1" customHeight="1" thickBot="1" x14ac:dyDescent="0.25">
      <c r="A9" s="92"/>
      <c r="B9" s="12" t="s">
        <v>14</v>
      </c>
      <c r="C9" s="43"/>
      <c r="D9" s="59"/>
      <c r="E9" s="44">
        <f t="shared" si="1"/>
        <v>0</v>
      </c>
      <c r="F9" s="13" t="e">
        <f t="shared" si="0"/>
        <v>#DIV/0!</v>
      </c>
    </row>
    <row r="10" spans="1:6" s="4" customFormat="1" ht="24.95" hidden="1" customHeight="1" thickBot="1" x14ac:dyDescent="0.25">
      <c r="A10" s="92"/>
      <c r="B10" s="12" t="s">
        <v>15</v>
      </c>
      <c r="C10" s="43"/>
      <c r="D10" s="59"/>
      <c r="E10" s="44">
        <f t="shared" si="1"/>
        <v>0</v>
      </c>
      <c r="F10" s="13" t="e">
        <f t="shared" si="0"/>
        <v>#DIV/0!</v>
      </c>
    </row>
    <row r="11" spans="1:6" s="4" customFormat="1" ht="24.95" hidden="1" customHeight="1" thickBot="1" x14ac:dyDescent="0.25">
      <c r="A11" s="92"/>
      <c r="B11" s="12" t="s">
        <v>16</v>
      </c>
      <c r="C11" s="43"/>
      <c r="D11" s="59"/>
      <c r="E11" s="44">
        <f t="shared" si="1"/>
        <v>0</v>
      </c>
      <c r="F11" s="13" t="e">
        <f t="shared" si="0"/>
        <v>#DIV/0!</v>
      </c>
    </row>
    <row r="12" spans="1:6" s="4" customFormat="1" ht="24.95" hidden="1" customHeight="1" thickBot="1" x14ac:dyDescent="0.25">
      <c r="A12" s="92"/>
      <c r="B12" s="12" t="s">
        <v>17</v>
      </c>
      <c r="C12" s="43"/>
      <c r="D12" s="59"/>
      <c r="E12" s="44">
        <f t="shared" si="1"/>
        <v>0</v>
      </c>
      <c r="F12" s="13" t="e">
        <f t="shared" si="0"/>
        <v>#DIV/0!</v>
      </c>
    </row>
    <row r="13" spans="1:6" s="4" customFormat="1" ht="24.95" hidden="1" customHeight="1" thickBot="1" x14ac:dyDescent="0.25">
      <c r="A13" s="92"/>
      <c r="B13" s="12" t="s">
        <v>18</v>
      </c>
      <c r="C13" s="43"/>
      <c r="D13" s="59"/>
      <c r="E13" s="44">
        <f t="shared" si="1"/>
        <v>0</v>
      </c>
      <c r="F13" s="13" t="e">
        <f t="shared" si="0"/>
        <v>#DIV/0!</v>
      </c>
    </row>
    <row r="14" spans="1:6" s="4" customFormat="1" ht="24.95" hidden="1" customHeight="1" thickBot="1" x14ac:dyDescent="0.25">
      <c r="A14" s="92"/>
      <c r="B14" s="12" t="s">
        <v>19</v>
      </c>
      <c r="C14" s="43"/>
      <c r="D14" s="59"/>
      <c r="E14" s="44">
        <f t="shared" si="1"/>
        <v>0</v>
      </c>
      <c r="F14" s="13" t="e">
        <f t="shared" si="0"/>
        <v>#DIV/0!</v>
      </c>
    </row>
    <row r="15" spans="1:6" s="4" customFormat="1" ht="24.95" customHeight="1" thickBot="1" x14ac:dyDescent="0.25">
      <c r="A15" s="93"/>
      <c r="B15" s="51" t="s">
        <v>20</v>
      </c>
      <c r="C15" s="19">
        <f>SUM(C5:C14)</f>
        <v>4849</v>
      </c>
      <c r="D15" s="19">
        <f t="shared" ref="D15:E15" si="2">SUM(D5:D14)</f>
        <v>4816</v>
      </c>
      <c r="E15" s="19">
        <f t="shared" si="2"/>
        <v>33</v>
      </c>
      <c r="F15" s="52">
        <f>D15*100/C15</f>
        <v>99.319447308723454</v>
      </c>
    </row>
    <row r="16" spans="1:6" s="4" customFormat="1" ht="24.95" customHeight="1" thickBot="1" x14ac:dyDescent="0.25">
      <c r="A16" s="91" t="s">
        <v>21</v>
      </c>
      <c r="B16" s="12" t="s">
        <v>10</v>
      </c>
      <c r="C16" s="43">
        <f>+[6]ամփոփ!$E$41</f>
        <v>1078</v>
      </c>
      <c r="D16" s="59">
        <f>+[6]ամփոփ!$F$41</f>
        <v>1078</v>
      </c>
      <c r="E16" s="44">
        <f>C16-D16</f>
        <v>0</v>
      </c>
      <c r="F16" s="13">
        <f t="shared" ref="F16:F68" si="3">D16*100/C16</f>
        <v>100</v>
      </c>
    </row>
    <row r="17" spans="1:6" s="4" customFormat="1" ht="24.95" customHeight="1" thickBot="1" x14ac:dyDescent="0.25">
      <c r="A17" s="92"/>
      <c r="B17" s="12" t="s">
        <v>11</v>
      </c>
      <c r="C17" s="43">
        <f>+[6]ամփոփ!$J$41</f>
        <v>1138.5</v>
      </c>
      <c r="D17" s="59">
        <f>+[6]ամփոփ!$K$41</f>
        <v>1112.5</v>
      </c>
      <c r="E17" s="44">
        <f t="shared" ref="E17:E25" si="4">C17-D17</f>
        <v>26</v>
      </c>
      <c r="F17" s="13">
        <f t="shared" si="3"/>
        <v>97.716293368467277</v>
      </c>
    </row>
    <row r="18" spans="1:6" s="4" customFormat="1" ht="24.95" customHeight="1" thickBot="1" x14ac:dyDescent="0.25">
      <c r="A18" s="92"/>
      <c r="B18" s="12" t="s">
        <v>12</v>
      </c>
      <c r="C18" s="43">
        <f>+[6]ամփոփ!$O$41</f>
        <v>1090</v>
      </c>
      <c r="D18" s="59">
        <f>+[6]ամփոփ!$P$41</f>
        <v>1021</v>
      </c>
      <c r="E18" s="44">
        <f t="shared" si="4"/>
        <v>69</v>
      </c>
      <c r="F18" s="13">
        <f t="shared" si="3"/>
        <v>93.669724770642205</v>
      </c>
    </row>
    <row r="19" spans="1:6" s="4" customFormat="1" ht="24.95" customHeight="1" thickBot="1" x14ac:dyDescent="0.25">
      <c r="A19" s="92"/>
      <c r="B19" s="12" t="s">
        <v>13</v>
      </c>
      <c r="C19" s="43">
        <f>+[6]ամփոփ!$T$41</f>
        <v>949.5</v>
      </c>
      <c r="D19" s="59">
        <f>+[6]ամփոփ!$U$41</f>
        <v>774.5</v>
      </c>
      <c r="E19" s="44">
        <f t="shared" si="4"/>
        <v>175</v>
      </c>
      <c r="F19" s="13">
        <f t="shared" si="3"/>
        <v>81.569246972090568</v>
      </c>
    </row>
    <row r="20" spans="1:6" s="4" customFormat="1" ht="24.95" hidden="1" customHeight="1" thickBot="1" x14ac:dyDescent="0.25">
      <c r="A20" s="92"/>
      <c r="B20" s="12" t="s">
        <v>14</v>
      </c>
      <c r="C20" s="43"/>
      <c r="D20" s="59"/>
      <c r="E20" s="44">
        <f t="shared" si="4"/>
        <v>0</v>
      </c>
      <c r="F20" s="13" t="e">
        <f t="shared" si="3"/>
        <v>#DIV/0!</v>
      </c>
    </row>
    <row r="21" spans="1:6" s="4" customFormat="1" ht="24.95" hidden="1" customHeight="1" thickBot="1" x14ac:dyDescent="0.25">
      <c r="A21" s="92"/>
      <c r="B21" s="12" t="s">
        <v>15</v>
      </c>
      <c r="C21" s="43"/>
      <c r="D21" s="59"/>
      <c r="E21" s="44">
        <f t="shared" si="4"/>
        <v>0</v>
      </c>
      <c r="F21" s="13" t="e">
        <f t="shared" si="3"/>
        <v>#DIV/0!</v>
      </c>
    </row>
    <row r="22" spans="1:6" s="4" customFormat="1" ht="24.95" hidden="1" customHeight="1" thickBot="1" x14ac:dyDescent="0.25">
      <c r="A22" s="92"/>
      <c r="B22" s="12" t="s">
        <v>16</v>
      </c>
      <c r="C22" s="43"/>
      <c r="D22" s="59"/>
      <c r="E22" s="44">
        <f t="shared" si="4"/>
        <v>0</v>
      </c>
      <c r="F22" s="13" t="e">
        <f t="shared" si="3"/>
        <v>#DIV/0!</v>
      </c>
    </row>
    <row r="23" spans="1:6" s="4" customFormat="1" ht="24.95" hidden="1" customHeight="1" thickBot="1" x14ac:dyDescent="0.25">
      <c r="A23" s="92"/>
      <c r="B23" s="12" t="s">
        <v>17</v>
      </c>
      <c r="C23" s="43"/>
      <c r="D23" s="59"/>
      <c r="E23" s="44">
        <f t="shared" si="4"/>
        <v>0</v>
      </c>
      <c r="F23" s="13" t="e">
        <f t="shared" si="3"/>
        <v>#DIV/0!</v>
      </c>
    </row>
    <row r="24" spans="1:6" s="4" customFormat="1" ht="24.95" hidden="1" customHeight="1" thickBot="1" x14ac:dyDescent="0.25">
      <c r="A24" s="92"/>
      <c r="B24" s="12" t="s">
        <v>18</v>
      </c>
      <c r="C24" s="43"/>
      <c r="D24" s="59"/>
      <c r="E24" s="44">
        <f t="shared" si="4"/>
        <v>0</v>
      </c>
      <c r="F24" s="13" t="e">
        <f t="shared" si="3"/>
        <v>#DIV/0!</v>
      </c>
    </row>
    <row r="25" spans="1:6" s="4" customFormat="1" ht="24.95" hidden="1" customHeight="1" thickBot="1" x14ac:dyDescent="0.25">
      <c r="A25" s="92"/>
      <c r="B25" s="12" t="s">
        <v>19</v>
      </c>
      <c r="C25" s="43"/>
      <c r="D25" s="59"/>
      <c r="E25" s="44">
        <f t="shared" si="4"/>
        <v>0</v>
      </c>
      <c r="F25" s="13" t="e">
        <f t="shared" si="3"/>
        <v>#DIV/0!</v>
      </c>
    </row>
    <row r="26" spans="1:6" s="4" customFormat="1" ht="24.95" customHeight="1" thickBot="1" x14ac:dyDescent="0.25">
      <c r="A26" s="93"/>
      <c r="B26" s="51" t="s">
        <v>20</v>
      </c>
      <c r="C26" s="19">
        <f>SUM(C16:C25)</f>
        <v>4256</v>
      </c>
      <c r="D26" s="19">
        <f t="shared" ref="D26:E26" si="5">SUM(D16:D25)</f>
        <v>3986</v>
      </c>
      <c r="E26" s="19">
        <f t="shared" si="5"/>
        <v>270</v>
      </c>
      <c r="F26" s="52">
        <f t="shared" si="3"/>
        <v>93.656015037593988</v>
      </c>
    </row>
    <row r="27" spans="1:6" s="4" customFormat="1" ht="24.95" customHeight="1" thickBot="1" x14ac:dyDescent="0.25">
      <c r="A27" s="91" t="s">
        <v>42</v>
      </c>
      <c r="B27" s="12" t="s">
        <v>10</v>
      </c>
      <c r="C27" s="43">
        <f>+[2]ամփոփ!$E$20</f>
        <v>1231</v>
      </c>
      <c r="D27" s="59">
        <f>+[2]ամփոփ!$F$20</f>
        <v>1231</v>
      </c>
      <c r="E27" s="44">
        <f>C27-D27</f>
        <v>0</v>
      </c>
      <c r="F27" s="13">
        <f t="shared" si="3"/>
        <v>100</v>
      </c>
    </row>
    <row r="28" spans="1:6" s="4" customFormat="1" ht="24.95" customHeight="1" thickBot="1" x14ac:dyDescent="0.25">
      <c r="A28" s="92"/>
      <c r="B28" s="12" t="s">
        <v>11</v>
      </c>
      <c r="C28" s="43">
        <f>+[2]ամփոփ!$J$20</f>
        <v>1349</v>
      </c>
      <c r="D28" s="59">
        <f>+[2]ամփոփ!$K$20</f>
        <v>1349</v>
      </c>
      <c r="E28" s="44">
        <f t="shared" ref="E28:E36" si="6">C28-D28</f>
        <v>0</v>
      </c>
      <c r="F28" s="13">
        <f t="shared" si="3"/>
        <v>100</v>
      </c>
    </row>
    <row r="29" spans="1:6" s="4" customFormat="1" ht="24.95" customHeight="1" thickBot="1" x14ac:dyDescent="0.25">
      <c r="A29" s="92"/>
      <c r="B29" s="12" t="s">
        <v>12</v>
      </c>
      <c r="C29" s="43">
        <f>+[2]ամփոփ!$O$20</f>
        <v>1227</v>
      </c>
      <c r="D29" s="59">
        <f>+[2]ամփոփ!$P$20</f>
        <v>1227</v>
      </c>
      <c r="E29" s="44">
        <f t="shared" si="6"/>
        <v>0</v>
      </c>
      <c r="F29" s="13">
        <f t="shared" si="3"/>
        <v>100</v>
      </c>
    </row>
    <row r="30" spans="1:6" s="4" customFormat="1" ht="24.95" customHeight="1" thickBot="1" x14ac:dyDescent="0.25">
      <c r="A30" s="92"/>
      <c r="B30" s="12" t="s">
        <v>13</v>
      </c>
      <c r="C30" s="43">
        <f>+[7]ամփոփ!$T$20</f>
        <v>1215.5</v>
      </c>
      <c r="D30" s="59">
        <f>+[7]ամփոփ!$U$20</f>
        <v>1095.5</v>
      </c>
      <c r="E30" s="44">
        <f t="shared" si="6"/>
        <v>120</v>
      </c>
      <c r="F30" s="13">
        <f t="shared" si="3"/>
        <v>90.127519539284251</v>
      </c>
    </row>
    <row r="31" spans="1:6" s="4" customFormat="1" ht="24.95" hidden="1" customHeight="1" thickBot="1" x14ac:dyDescent="0.25">
      <c r="A31" s="92"/>
      <c r="B31" s="12" t="s">
        <v>14</v>
      </c>
      <c r="C31" s="43"/>
      <c r="D31" s="59"/>
      <c r="E31" s="44">
        <f t="shared" si="6"/>
        <v>0</v>
      </c>
      <c r="F31" s="13" t="e">
        <f t="shared" si="3"/>
        <v>#DIV/0!</v>
      </c>
    </row>
    <row r="32" spans="1:6" s="4" customFormat="1" ht="24.95" hidden="1" customHeight="1" thickBot="1" x14ac:dyDescent="0.25">
      <c r="A32" s="92"/>
      <c r="B32" s="12" t="s">
        <v>15</v>
      </c>
      <c r="C32" s="43"/>
      <c r="D32" s="59"/>
      <c r="E32" s="44">
        <f t="shared" si="6"/>
        <v>0</v>
      </c>
      <c r="F32" s="13" t="e">
        <f t="shared" si="3"/>
        <v>#DIV/0!</v>
      </c>
    </row>
    <row r="33" spans="1:6" s="4" customFormat="1" ht="24.95" hidden="1" customHeight="1" thickBot="1" x14ac:dyDescent="0.25">
      <c r="A33" s="92"/>
      <c r="B33" s="12" t="s">
        <v>16</v>
      </c>
      <c r="C33" s="43"/>
      <c r="D33" s="59"/>
      <c r="E33" s="44">
        <f t="shared" si="6"/>
        <v>0</v>
      </c>
      <c r="F33" s="13" t="e">
        <f t="shared" si="3"/>
        <v>#DIV/0!</v>
      </c>
    </row>
    <row r="34" spans="1:6" s="4" customFormat="1" ht="24.95" hidden="1" customHeight="1" thickBot="1" x14ac:dyDescent="0.25">
      <c r="A34" s="92"/>
      <c r="B34" s="12" t="s">
        <v>17</v>
      </c>
      <c r="C34" s="43"/>
      <c r="D34" s="59"/>
      <c r="E34" s="44">
        <f t="shared" si="6"/>
        <v>0</v>
      </c>
      <c r="F34" s="13" t="e">
        <f t="shared" si="3"/>
        <v>#DIV/0!</v>
      </c>
    </row>
    <row r="35" spans="1:6" s="4" customFormat="1" ht="24.95" hidden="1" customHeight="1" thickBot="1" x14ac:dyDescent="0.25">
      <c r="A35" s="92"/>
      <c r="B35" s="12" t="s">
        <v>18</v>
      </c>
      <c r="C35" s="43"/>
      <c r="D35" s="59"/>
      <c r="E35" s="44">
        <f t="shared" si="6"/>
        <v>0</v>
      </c>
      <c r="F35" s="13" t="e">
        <f t="shared" si="3"/>
        <v>#DIV/0!</v>
      </c>
    </row>
    <row r="36" spans="1:6" s="4" customFormat="1" ht="24.95" hidden="1" customHeight="1" thickBot="1" x14ac:dyDescent="0.25">
      <c r="A36" s="92"/>
      <c r="B36" s="12" t="s">
        <v>19</v>
      </c>
      <c r="C36" s="43"/>
      <c r="D36" s="59"/>
      <c r="E36" s="44">
        <f t="shared" si="6"/>
        <v>0</v>
      </c>
      <c r="F36" s="13" t="e">
        <f t="shared" si="3"/>
        <v>#DIV/0!</v>
      </c>
    </row>
    <row r="37" spans="1:6" s="4" customFormat="1" ht="24.95" customHeight="1" thickBot="1" x14ac:dyDescent="0.25">
      <c r="A37" s="93"/>
      <c r="B37" s="51" t="s">
        <v>20</v>
      </c>
      <c r="C37" s="19">
        <f>SUM(C27:C36)</f>
        <v>5022.5</v>
      </c>
      <c r="D37" s="19">
        <f t="shared" ref="D37:E37" si="7">SUM(D27:D36)</f>
        <v>4902.5</v>
      </c>
      <c r="E37" s="19">
        <f t="shared" si="7"/>
        <v>120</v>
      </c>
      <c r="F37" s="52">
        <f t="shared" si="3"/>
        <v>97.610751617720254</v>
      </c>
    </row>
    <row r="38" spans="1:6" s="4" customFormat="1" ht="24.95" customHeight="1" thickBot="1" x14ac:dyDescent="0.25">
      <c r="A38" s="91" t="s">
        <v>43</v>
      </c>
      <c r="B38" s="12" t="s">
        <v>10</v>
      </c>
      <c r="C38" s="43">
        <f>+[3]ամփոփ!$E$20</f>
        <v>1222</v>
      </c>
      <c r="D38" s="59">
        <f>+[3]ամփոփ!$F$20</f>
        <v>1222</v>
      </c>
      <c r="E38" s="44">
        <f>C38-D38</f>
        <v>0</v>
      </c>
      <c r="F38" s="13">
        <f t="shared" si="3"/>
        <v>100</v>
      </c>
    </row>
    <row r="39" spans="1:6" s="4" customFormat="1" ht="24.95" customHeight="1" thickBot="1" x14ac:dyDescent="0.25">
      <c r="A39" s="92"/>
      <c r="B39" s="12" t="s">
        <v>11</v>
      </c>
      <c r="C39" s="43">
        <f>+[3]ամփոփ!$J$20</f>
        <v>1128</v>
      </c>
      <c r="D39" s="59">
        <f>+[3]ամփոփ!$K$20</f>
        <v>1128</v>
      </c>
      <c r="E39" s="44">
        <f t="shared" ref="E39:E46" si="8">C39-D39</f>
        <v>0</v>
      </c>
      <c r="F39" s="13">
        <f t="shared" si="3"/>
        <v>100</v>
      </c>
    </row>
    <row r="40" spans="1:6" s="4" customFormat="1" ht="24.95" customHeight="1" thickBot="1" x14ac:dyDescent="0.25">
      <c r="A40" s="92"/>
      <c r="B40" s="12" t="s">
        <v>12</v>
      </c>
      <c r="C40" s="43">
        <f>+[3]ամփոփ!$O$20</f>
        <v>1168</v>
      </c>
      <c r="D40" s="59">
        <f>+[3]ամփոփ!$P$20</f>
        <v>1168</v>
      </c>
      <c r="E40" s="44">
        <f t="shared" si="8"/>
        <v>0</v>
      </c>
      <c r="F40" s="13">
        <f t="shared" si="3"/>
        <v>100</v>
      </c>
    </row>
    <row r="41" spans="1:6" s="4" customFormat="1" ht="24.95" customHeight="1" thickBot="1" x14ac:dyDescent="0.25">
      <c r="A41" s="92"/>
      <c r="B41" s="12" t="s">
        <v>13</v>
      </c>
      <c r="C41" s="36"/>
      <c r="D41" s="59"/>
      <c r="E41" s="44">
        <f t="shared" si="8"/>
        <v>0</v>
      </c>
      <c r="F41" s="13" t="e">
        <f t="shared" si="3"/>
        <v>#DIV/0!</v>
      </c>
    </row>
    <row r="42" spans="1:6" s="4" customFormat="1" ht="24.95" hidden="1" customHeight="1" thickBot="1" x14ac:dyDescent="0.25">
      <c r="A42" s="92"/>
      <c r="B42" s="12" t="s">
        <v>14</v>
      </c>
      <c r="C42" s="43"/>
      <c r="D42" s="43"/>
      <c r="E42" s="44">
        <f t="shared" si="8"/>
        <v>0</v>
      </c>
      <c r="F42" s="13" t="e">
        <f t="shared" si="3"/>
        <v>#DIV/0!</v>
      </c>
    </row>
    <row r="43" spans="1:6" s="4" customFormat="1" ht="24.95" hidden="1" customHeight="1" thickBot="1" x14ac:dyDescent="0.25">
      <c r="A43" s="92"/>
      <c r="B43" s="12" t="s">
        <v>15</v>
      </c>
      <c r="C43" s="43"/>
      <c r="D43" s="59"/>
      <c r="E43" s="44">
        <f t="shared" si="8"/>
        <v>0</v>
      </c>
      <c r="F43" s="13" t="e">
        <f t="shared" si="3"/>
        <v>#DIV/0!</v>
      </c>
    </row>
    <row r="44" spans="1:6" s="4" customFormat="1" ht="24.95" hidden="1" customHeight="1" thickBot="1" x14ac:dyDescent="0.25">
      <c r="A44" s="92"/>
      <c r="B44" s="12" t="s">
        <v>16</v>
      </c>
      <c r="C44" s="43"/>
      <c r="D44" s="59"/>
      <c r="E44" s="44">
        <f t="shared" si="8"/>
        <v>0</v>
      </c>
      <c r="F44" s="13" t="e">
        <f t="shared" si="3"/>
        <v>#DIV/0!</v>
      </c>
    </row>
    <row r="45" spans="1:6" s="4" customFormat="1" ht="24.95" hidden="1" customHeight="1" thickBot="1" x14ac:dyDescent="0.25">
      <c r="A45" s="92"/>
      <c r="B45" s="12" t="s">
        <v>17</v>
      </c>
      <c r="C45" s="43"/>
      <c r="D45" s="59"/>
      <c r="E45" s="44">
        <f t="shared" si="8"/>
        <v>0</v>
      </c>
      <c r="F45" s="13" t="e">
        <f t="shared" si="3"/>
        <v>#DIV/0!</v>
      </c>
    </row>
    <row r="46" spans="1:6" s="4" customFormat="1" ht="24.95" hidden="1" customHeight="1" thickBot="1" x14ac:dyDescent="0.25">
      <c r="A46" s="92"/>
      <c r="B46" s="12" t="s">
        <v>18</v>
      </c>
      <c r="C46" s="43"/>
      <c r="D46" s="59"/>
      <c r="E46" s="44">
        <f t="shared" si="8"/>
        <v>0</v>
      </c>
      <c r="F46" s="13" t="e">
        <f t="shared" si="3"/>
        <v>#DIV/0!</v>
      </c>
    </row>
    <row r="47" spans="1:6" s="4" customFormat="1" ht="24.95" hidden="1" customHeight="1" thickBot="1" x14ac:dyDescent="0.25">
      <c r="A47" s="92"/>
      <c r="B47" s="12" t="s">
        <v>19</v>
      </c>
      <c r="C47" s="43"/>
      <c r="D47" s="59"/>
      <c r="E47" s="44">
        <f t="shared" ref="E47" si="9">C47-D47</f>
        <v>0</v>
      </c>
      <c r="F47" s="13" t="e">
        <f t="shared" si="3"/>
        <v>#DIV/0!</v>
      </c>
    </row>
    <row r="48" spans="1:6" s="4" customFormat="1" ht="24.95" customHeight="1" thickBot="1" x14ac:dyDescent="0.25">
      <c r="A48" s="93"/>
      <c r="B48" s="51" t="s">
        <v>20</v>
      </c>
      <c r="C48" s="19">
        <f>SUM(C38:C47)</f>
        <v>3518</v>
      </c>
      <c r="D48" s="19">
        <f t="shared" ref="D48:E48" si="10">SUM(D38:D47)</f>
        <v>3518</v>
      </c>
      <c r="E48" s="19">
        <f t="shared" si="10"/>
        <v>0</v>
      </c>
      <c r="F48" s="52">
        <f t="shared" si="3"/>
        <v>100</v>
      </c>
    </row>
    <row r="49" spans="1:6" s="4" customFormat="1" ht="24.95" customHeight="1" thickBot="1" x14ac:dyDescent="0.25">
      <c r="A49" s="91" t="s">
        <v>44</v>
      </c>
      <c r="B49" s="12" t="s">
        <v>10</v>
      </c>
      <c r="C49" s="43">
        <f>+[5]ամփոփ!$E$27</f>
        <v>1253.5</v>
      </c>
      <c r="D49" s="59">
        <f>+[5]ամփոփ!$F$27</f>
        <v>1239.5</v>
      </c>
      <c r="E49" s="44">
        <f>C49-D49</f>
        <v>14</v>
      </c>
      <c r="F49" s="13">
        <f t="shared" ref="F49:F59" si="11">D49*100/C49</f>
        <v>98.883127243717595</v>
      </c>
    </row>
    <row r="50" spans="1:6" s="4" customFormat="1" ht="24.95" customHeight="1" thickBot="1" x14ac:dyDescent="0.25">
      <c r="A50" s="92"/>
      <c r="B50" s="12" t="s">
        <v>11</v>
      </c>
      <c r="C50" s="43">
        <f>+[5]ամփոփ!$J$27</f>
        <v>1152</v>
      </c>
      <c r="D50" s="59">
        <f>+[5]ամփոփ!$K$27</f>
        <v>1123.8</v>
      </c>
      <c r="E50" s="44">
        <f t="shared" ref="E50:E58" si="12">C50-D50</f>
        <v>28.200000000000045</v>
      </c>
      <c r="F50" s="13">
        <f t="shared" si="11"/>
        <v>97.552083333333329</v>
      </c>
    </row>
    <row r="51" spans="1:6" s="4" customFormat="1" ht="24.95" customHeight="1" thickBot="1" x14ac:dyDescent="0.25">
      <c r="A51" s="92"/>
      <c r="B51" s="12" t="s">
        <v>12</v>
      </c>
      <c r="C51" s="43">
        <f>+[5]ամփոփ!$O$27</f>
        <v>1072</v>
      </c>
      <c r="D51" s="59">
        <f>+[5]ամփոփ!$P$27</f>
        <v>984</v>
      </c>
      <c r="E51" s="44">
        <f t="shared" si="12"/>
        <v>88</v>
      </c>
      <c r="F51" s="13">
        <f t="shared" si="11"/>
        <v>91.791044776119406</v>
      </c>
    </row>
    <row r="52" spans="1:6" s="4" customFormat="1" ht="24.95" customHeight="1" thickBot="1" x14ac:dyDescent="0.25">
      <c r="A52" s="92"/>
      <c r="B52" s="12" t="s">
        <v>13</v>
      </c>
      <c r="C52" s="36">
        <f>+[10]ամփոփ!$T$27</f>
        <v>936</v>
      </c>
      <c r="D52" s="59">
        <f>+[10]ամփոփ!$U$27</f>
        <v>729</v>
      </c>
      <c r="E52" s="44">
        <f t="shared" si="12"/>
        <v>207</v>
      </c>
      <c r="F52" s="13">
        <f t="shared" si="11"/>
        <v>77.884615384615387</v>
      </c>
    </row>
    <row r="53" spans="1:6" s="4" customFormat="1" ht="24.95" hidden="1" customHeight="1" thickBot="1" x14ac:dyDescent="0.25">
      <c r="A53" s="92"/>
      <c r="B53" s="12" t="s">
        <v>14</v>
      </c>
      <c r="C53" s="43"/>
      <c r="D53" s="43"/>
      <c r="E53" s="44">
        <f t="shared" si="12"/>
        <v>0</v>
      </c>
      <c r="F53" s="13" t="e">
        <f t="shared" si="11"/>
        <v>#DIV/0!</v>
      </c>
    </row>
    <row r="54" spans="1:6" s="4" customFormat="1" ht="24.95" hidden="1" customHeight="1" thickBot="1" x14ac:dyDescent="0.25">
      <c r="A54" s="92"/>
      <c r="B54" s="12" t="s">
        <v>15</v>
      </c>
      <c r="C54" s="43"/>
      <c r="D54" s="59"/>
      <c r="E54" s="44">
        <f t="shared" si="12"/>
        <v>0</v>
      </c>
      <c r="F54" s="13" t="e">
        <f t="shared" si="11"/>
        <v>#DIV/0!</v>
      </c>
    </row>
    <row r="55" spans="1:6" s="4" customFormat="1" ht="24.95" hidden="1" customHeight="1" thickBot="1" x14ac:dyDescent="0.25">
      <c r="A55" s="92"/>
      <c r="B55" s="12" t="s">
        <v>16</v>
      </c>
      <c r="C55" s="43"/>
      <c r="D55" s="59"/>
      <c r="E55" s="44">
        <f t="shared" si="12"/>
        <v>0</v>
      </c>
      <c r="F55" s="13" t="e">
        <f t="shared" si="11"/>
        <v>#DIV/0!</v>
      </c>
    </row>
    <row r="56" spans="1:6" s="4" customFormat="1" ht="24.95" hidden="1" customHeight="1" thickBot="1" x14ac:dyDescent="0.25">
      <c r="A56" s="92"/>
      <c r="B56" s="12" t="s">
        <v>17</v>
      </c>
      <c r="C56" s="43"/>
      <c r="D56" s="59"/>
      <c r="E56" s="44">
        <f t="shared" si="12"/>
        <v>0</v>
      </c>
      <c r="F56" s="13" t="e">
        <f t="shared" si="11"/>
        <v>#DIV/0!</v>
      </c>
    </row>
    <row r="57" spans="1:6" s="4" customFormat="1" ht="24.95" hidden="1" customHeight="1" thickBot="1" x14ac:dyDescent="0.25">
      <c r="A57" s="92"/>
      <c r="B57" s="12" t="s">
        <v>18</v>
      </c>
      <c r="C57" s="43"/>
      <c r="D57" s="59"/>
      <c r="E57" s="44">
        <f t="shared" si="12"/>
        <v>0</v>
      </c>
      <c r="F57" s="13" t="e">
        <f t="shared" si="11"/>
        <v>#DIV/0!</v>
      </c>
    </row>
    <row r="58" spans="1:6" s="4" customFormat="1" ht="24.95" hidden="1" customHeight="1" thickBot="1" x14ac:dyDescent="0.25">
      <c r="A58" s="92"/>
      <c r="B58" s="12" t="s">
        <v>19</v>
      </c>
      <c r="C58" s="43"/>
      <c r="D58" s="59"/>
      <c r="E58" s="44">
        <f t="shared" si="12"/>
        <v>0</v>
      </c>
      <c r="F58" s="13" t="e">
        <f t="shared" si="11"/>
        <v>#DIV/0!</v>
      </c>
    </row>
    <row r="59" spans="1:6" s="4" customFormat="1" ht="24.95" customHeight="1" thickBot="1" x14ac:dyDescent="0.25">
      <c r="A59" s="93"/>
      <c r="B59" s="51" t="s">
        <v>20</v>
      </c>
      <c r="C59" s="19">
        <f>SUM(C49:C58)</f>
        <v>4413.5</v>
      </c>
      <c r="D59" s="19">
        <f t="shared" ref="D59:E59" si="13">SUM(D49:D58)</f>
        <v>4076.3</v>
      </c>
      <c r="E59" s="19">
        <f t="shared" si="13"/>
        <v>337.20000000000005</v>
      </c>
      <c r="F59" s="52">
        <f t="shared" si="11"/>
        <v>92.359805143310297</v>
      </c>
    </row>
    <row r="60" spans="1:6" s="4" customFormat="1" ht="24.95" customHeight="1" thickBot="1" x14ac:dyDescent="0.25">
      <c r="A60" s="91" t="s">
        <v>23</v>
      </c>
      <c r="B60" s="70" t="s">
        <v>10</v>
      </c>
      <c r="C60" s="72">
        <f>+C5+C16+C27+C38+C49</f>
        <v>6052.5</v>
      </c>
      <c r="D60" s="72">
        <f t="shared" ref="D60:E60" si="14">+D5+D16+D27+D38+D49</f>
        <v>6038.5</v>
      </c>
      <c r="E60" s="72">
        <f t="shared" si="14"/>
        <v>14</v>
      </c>
      <c r="F60" s="71">
        <f t="shared" si="3"/>
        <v>99.768690623709205</v>
      </c>
    </row>
    <row r="61" spans="1:6" s="4" customFormat="1" ht="24.95" customHeight="1" thickBot="1" x14ac:dyDescent="0.25">
      <c r="A61" s="92"/>
      <c r="B61" s="69" t="s">
        <v>11</v>
      </c>
      <c r="C61" s="72">
        <f t="shared" ref="C61:C69" si="15">+C6+C17+C28+C39+C50</f>
        <v>6025.5</v>
      </c>
      <c r="D61" s="72">
        <f t="shared" ref="D61:E61" si="16">+D6+D17+D28+D39+D50</f>
        <v>5971.3</v>
      </c>
      <c r="E61" s="72">
        <f t="shared" si="16"/>
        <v>54.200000000000045</v>
      </c>
      <c r="F61" s="26">
        <f t="shared" si="3"/>
        <v>99.100489585926482</v>
      </c>
    </row>
    <row r="62" spans="1:6" s="4" customFormat="1" ht="24.95" customHeight="1" thickBot="1" x14ac:dyDescent="0.25">
      <c r="A62" s="92"/>
      <c r="B62" s="69" t="s">
        <v>12</v>
      </c>
      <c r="C62" s="72">
        <f t="shared" si="15"/>
        <v>5782</v>
      </c>
      <c r="D62" s="72">
        <f t="shared" ref="D62:E62" si="17">+D7+D18+D29+D40+D51</f>
        <v>5625</v>
      </c>
      <c r="E62" s="72">
        <f t="shared" si="17"/>
        <v>157</v>
      </c>
      <c r="F62" s="13">
        <f t="shared" si="3"/>
        <v>97.284676582497411</v>
      </c>
    </row>
    <row r="63" spans="1:6" s="4" customFormat="1" ht="24.95" customHeight="1" thickBot="1" x14ac:dyDescent="0.25">
      <c r="A63" s="92"/>
      <c r="B63" s="69" t="s">
        <v>13</v>
      </c>
      <c r="C63" s="72">
        <f t="shared" si="15"/>
        <v>4199</v>
      </c>
      <c r="D63" s="72">
        <f t="shared" ref="D63:E63" si="18">+D8+D19+D30+D41+D52</f>
        <v>3664</v>
      </c>
      <c r="E63" s="72">
        <f t="shared" si="18"/>
        <v>535</v>
      </c>
      <c r="F63" s="13">
        <f t="shared" si="3"/>
        <v>87.258871159799952</v>
      </c>
    </row>
    <row r="64" spans="1:6" s="4" customFormat="1" ht="24.95" hidden="1" customHeight="1" thickBot="1" x14ac:dyDescent="0.25">
      <c r="A64" s="92"/>
      <c r="B64" s="69" t="s">
        <v>14</v>
      </c>
      <c r="C64" s="72">
        <f t="shared" si="15"/>
        <v>0</v>
      </c>
      <c r="D64" s="72">
        <f t="shared" ref="D64:E64" si="19">+D9+D20+D31+D42+D53</f>
        <v>0</v>
      </c>
      <c r="E64" s="72">
        <f t="shared" si="19"/>
        <v>0</v>
      </c>
      <c r="F64" s="13" t="e">
        <f t="shared" si="3"/>
        <v>#DIV/0!</v>
      </c>
    </row>
    <row r="65" spans="1:6" s="4" customFormat="1" ht="24.95" hidden="1" customHeight="1" thickBot="1" x14ac:dyDescent="0.25">
      <c r="A65" s="92"/>
      <c r="B65" s="69" t="s">
        <v>15</v>
      </c>
      <c r="C65" s="72">
        <f t="shared" si="15"/>
        <v>0</v>
      </c>
      <c r="D65" s="72">
        <f t="shared" ref="D65:E65" si="20">+D10+D21+D32+D43+D54</f>
        <v>0</v>
      </c>
      <c r="E65" s="72">
        <f t="shared" si="20"/>
        <v>0</v>
      </c>
      <c r="F65" s="13" t="e">
        <f t="shared" si="3"/>
        <v>#DIV/0!</v>
      </c>
    </row>
    <row r="66" spans="1:6" s="4" customFormat="1" ht="24.95" hidden="1" customHeight="1" thickBot="1" x14ac:dyDescent="0.25">
      <c r="A66" s="92"/>
      <c r="B66" s="69" t="s">
        <v>16</v>
      </c>
      <c r="C66" s="72">
        <f t="shared" si="15"/>
        <v>0</v>
      </c>
      <c r="D66" s="72">
        <f t="shared" ref="D66:E66" si="21">+D11+D22+D33+D44+D55</f>
        <v>0</v>
      </c>
      <c r="E66" s="72">
        <f t="shared" si="21"/>
        <v>0</v>
      </c>
      <c r="F66" s="13" t="e">
        <f t="shared" si="3"/>
        <v>#DIV/0!</v>
      </c>
    </row>
    <row r="67" spans="1:6" s="4" customFormat="1" ht="24.95" hidden="1" customHeight="1" thickBot="1" x14ac:dyDescent="0.25">
      <c r="A67" s="92"/>
      <c r="B67" s="69" t="s">
        <v>17</v>
      </c>
      <c r="C67" s="72">
        <f t="shared" si="15"/>
        <v>0</v>
      </c>
      <c r="D67" s="72">
        <f t="shared" ref="D67:E67" si="22">+D12+D23+D34+D45+D56</f>
        <v>0</v>
      </c>
      <c r="E67" s="72">
        <f t="shared" si="22"/>
        <v>0</v>
      </c>
      <c r="F67" s="13" t="e">
        <f t="shared" si="3"/>
        <v>#DIV/0!</v>
      </c>
    </row>
    <row r="68" spans="1:6" s="4" customFormat="1" ht="24.95" hidden="1" customHeight="1" thickBot="1" x14ac:dyDescent="0.25">
      <c r="A68" s="92"/>
      <c r="B68" s="69" t="s">
        <v>18</v>
      </c>
      <c r="C68" s="72">
        <f t="shared" si="15"/>
        <v>0</v>
      </c>
      <c r="D68" s="72">
        <f t="shared" ref="D68:E68" si="23">+D13+D24+D35+D46+D57</f>
        <v>0</v>
      </c>
      <c r="E68" s="72">
        <f t="shared" si="23"/>
        <v>0</v>
      </c>
      <c r="F68" s="13" t="e">
        <f t="shared" si="3"/>
        <v>#DIV/0!</v>
      </c>
    </row>
    <row r="69" spans="1:6" s="4" customFormat="1" ht="24.95" hidden="1" customHeight="1" thickBot="1" x14ac:dyDescent="0.25">
      <c r="A69" s="99"/>
      <c r="B69" s="69" t="s">
        <v>19</v>
      </c>
      <c r="C69" s="72">
        <f t="shared" si="15"/>
        <v>0</v>
      </c>
      <c r="D69" s="72">
        <f t="shared" ref="D69:E69" si="24">+D14+D25+D36+D47+D58</f>
        <v>0</v>
      </c>
      <c r="E69" s="72">
        <f t="shared" si="24"/>
        <v>0</v>
      </c>
      <c r="F69" s="13" t="e">
        <f t="shared" ref="F69" si="25">D69*100/C69</f>
        <v>#DIV/0!</v>
      </c>
    </row>
    <row r="70" spans="1:6" s="4" customFormat="1" ht="24.95" customHeight="1" thickBot="1" x14ac:dyDescent="0.25">
      <c r="A70" s="93"/>
      <c r="B70" s="51" t="s">
        <v>20</v>
      </c>
      <c r="C70" s="19">
        <f>+C15+C26+C37+C48+C59</f>
        <v>22059</v>
      </c>
      <c r="D70" s="19">
        <f t="shared" ref="D70:E70" si="26">+D15+D26+D37+D48+D59</f>
        <v>21298.799999999999</v>
      </c>
      <c r="E70" s="19">
        <f t="shared" si="26"/>
        <v>760.2</v>
      </c>
      <c r="F70" s="52">
        <f>D70*100/C70</f>
        <v>96.553787569699438</v>
      </c>
    </row>
  </sheetData>
  <sheetProtection selectLockedCells="1" selectUnlockedCells="1"/>
  <mergeCells count="8">
    <mergeCell ref="A60:A70"/>
    <mergeCell ref="A38:A48"/>
    <mergeCell ref="A1:F1"/>
    <mergeCell ref="A2:F2"/>
    <mergeCell ref="A5:A15"/>
    <mergeCell ref="A16:A26"/>
    <mergeCell ref="A27:A37"/>
    <mergeCell ref="A49:A59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E15:E60" formula="1"/>
    <ignoredError sqref="F28 F6 F8:F9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76" sqref="A76"/>
      <selection pane="bottomRight" activeCell="A49" sqref="A49:A59"/>
    </sheetView>
  </sheetViews>
  <sheetFormatPr defaultRowHeight="15" x14ac:dyDescent="0.2"/>
  <cols>
    <col min="1" max="1" width="30.28515625" style="5" customWidth="1"/>
    <col min="2" max="2" width="17.7109375" style="1" customWidth="1"/>
    <col min="3" max="3" width="15.140625" style="1" customWidth="1"/>
    <col min="4" max="4" width="15.5703125" style="1" customWidth="1"/>
    <col min="5" max="5" width="16" style="1" customWidth="1"/>
    <col min="6" max="6" width="11.7109375" style="2" customWidth="1"/>
    <col min="7" max="7" width="8.42578125" style="1" hidden="1" customWidth="1"/>
    <col min="8" max="8" width="9.140625" style="14"/>
    <col min="9" max="16384" width="9.140625" style="1"/>
  </cols>
  <sheetData>
    <row r="1" spans="1:8" ht="21" customHeight="1" x14ac:dyDescent="0.2">
      <c r="A1" s="100" t="s">
        <v>0</v>
      </c>
      <c r="B1" s="100"/>
      <c r="C1" s="100"/>
      <c r="D1" s="100"/>
      <c r="E1" s="100"/>
      <c r="F1" s="100"/>
      <c r="G1" s="6"/>
    </row>
    <row r="2" spans="1:8" s="3" customFormat="1" ht="24.75" customHeight="1" x14ac:dyDescent="0.2">
      <c r="A2" s="98" t="s">
        <v>50</v>
      </c>
      <c r="B2" s="98"/>
      <c r="C2" s="98"/>
      <c r="D2" s="98"/>
      <c r="E2" s="98"/>
      <c r="F2" s="98"/>
      <c r="H2" s="15"/>
    </row>
    <row r="3" spans="1:8" s="3" customFormat="1" ht="24.75" customHeight="1" thickBot="1" x14ac:dyDescent="0.25">
      <c r="A3" s="89"/>
      <c r="B3" s="89"/>
      <c r="C3" s="89"/>
      <c r="D3" s="89"/>
      <c r="E3" s="89"/>
      <c r="F3" s="89"/>
      <c r="H3" s="15"/>
    </row>
    <row r="4" spans="1:8" s="3" customFormat="1" ht="26.25" thickBot="1" x14ac:dyDescent="0.25">
      <c r="A4" s="53" t="s">
        <v>1</v>
      </c>
      <c r="B4" s="54" t="s">
        <v>2</v>
      </c>
      <c r="C4" s="55" t="s">
        <v>5</v>
      </c>
      <c r="D4" s="56" t="s">
        <v>6</v>
      </c>
      <c r="E4" s="57" t="s">
        <v>7</v>
      </c>
      <c r="F4" s="58" t="s">
        <v>8</v>
      </c>
      <c r="H4" s="15"/>
    </row>
    <row r="5" spans="1:8" s="4" customFormat="1" ht="24.95" customHeight="1" thickBot="1" x14ac:dyDescent="0.25">
      <c r="A5" s="91" t="s">
        <v>41</v>
      </c>
      <c r="B5" s="12" t="s">
        <v>10</v>
      </c>
      <c r="C5" s="43">
        <f>+[1]ամփոփ!$E$36</f>
        <v>958</v>
      </c>
      <c r="D5" s="36">
        <f>+[1]ամփոփ!$F$36</f>
        <v>958</v>
      </c>
      <c r="E5" s="44">
        <f>C5-D5</f>
        <v>0</v>
      </c>
      <c r="F5" s="13">
        <f t="shared" ref="F5:F14" si="0">D5*100/C5</f>
        <v>100</v>
      </c>
      <c r="H5" s="16"/>
    </row>
    <row r="6" spans="1:8" s="4" customFormat="1" ht="24.95" customHeight="1" thickBot="1" x14ac:dyDescent="0.25">
      <c r="A6" s="92"/>
      <c r="B6" s="12" t="s">
        <v>11</v>
      </c>
      <c r="C6" s="43">
        <f>+[1]ամփոփ!$H$36</f>
        <v>868</v>
      </c>
      <c r="D6" s="36">
        <f>+[1]ամփոփ!$K$36</f>
        <v>858</v>
      </c>
      <c r="E6" s="44">
        <f t="shared" ref="E6:E14" si="1">C6-D6</f>
        <v>10</v>
      </c>
      <c r="F6" s="13">
        <f t="shared" si="0"/>
        <v>98.84792626728111</v>
      </c>
      <c r="H6" s="16"/>
    </row>
    <row r="7" spans="1:8" s="4" customFormat="1" ht="24.95" customHeight="1" thickBot="1" x14ac:dyDescent="0.25">
      <c r="A7" s="92"/>
      <c r="B7" s="12" t="s">
        <v>12</v>
      </c>
      <c r="C7" s="43">
        <f>+[1]ամփոփ!$O$36</f>
        <v>886</v>
      </c>
      <c r="D7" s="36">
        <f>+[1]ամփոփ!$P$36</f>
        <v>886</v>
      </c>
      <c r="E7" s="44">
        <f t="shared" si="1"/>
        <v>0</v>
      </c>
      <c r="F7" s="13">
        <f t="shared" si="0"/>
        <v>100</v>
      </c>
      <c r="H7" s="16"/>
    </row>
    <row r="8" spans="1:8" s="4" customFormat="1" ht="24.95" customHeight="1" thickBot="1" x14ac:dyDescent="0.25">
      <c r="A8" s="92"/>
      <c r="B8" s="48" t="s">
        <v>13</v>
      </c>
      <c r="C8" s="43">
        <f>+[1]ամփոփ!$T$36</f>
        <v>836</v>
      </c>
      <c r="D8" s="36">
        <f>+[1]ամփոփ!$U$36</f>
        <v>766</v>
      </c>
      <c r="E8" s="44">
        <f t="shared" si="1"/>
        <v>70</v>
      </c>
      <c r="F8" s="49">
        <f t="shared" si="0"/>
        <v>91.626794258373209</v>
      </c>
      <c r="H8" s="16"/>
    </row>
    <row r="9" spans="1:8" s="4" customFormat="1" ht="24.95" hidden="1" customHeight="1" thickBot="1" x14ac:dyDescent="0.25">
      <c r="A9" s="92"/>
      <c r="B9" s="48" t="s">
        <v>14</v>
      </c>
      <c r="C9" s="43"/>
      <c r="D9" s="36"/>
      <c r="E9" s="44">
        <f t="shared" si="1"/>
        <v>0</v>
      </c>
      <c r="F9" s="49" t="e">
        <f t="shared" si="0"/>
        <v>#DIV/0!</v>
      </c>
      <c r="H9" s="16"/>
    </row>
    <row r="10" spans="1:8" s="4" customFormat="1" ht="24.95" hidden="1" customHeight="1" thickBot="1" x14ac:dyDescent="0.25">
      <c r="A10" s="92"/>
      <c r="B10" s="48" t="s">
        <v>15</v>
      </c>
      <c r="C10" s="43"/>
      <c r="D10" s="36"/>
      <c r="E10" s="44">
        <f t="shared" si="1"/>
        <v>0</v>
      </c>
      <c r="F10" s="49" t="e">
        <f t="shared" si="0"/>
        <v>#DIV/0!</v>
      </c>
      <c r="H10" s="16"/>
    </row>
    <row r="11" spans="1:8" s="4" customFormat="1" ht="24.95" hidden="1" customHeight="1" thickBot="1" x14ac:dyDescent="0.25">
      <c r="A11" s="92"/>
      <c r="B11" s="12" t="s">
        <v>16</v>
      </c>
      <c r="C11" s="43"/>
      <c r="D11" s="36"/>
      <c r="E11" s="44">
        <f t="shared" si="1"/>
        <v>0</v>
      </c>
      <c r="F11" s="13" t="e">
        <f t="shared" si="0"/>
        <v>#DIV/0!</v>
      </c>
      <c r="H11" s="16"/>
    </row>
    <row r="12" spans="1:8" s="4" customFormat="1" ht="24.95" hidden="1" customHeight="1" thickBot="1" x14ac:dyDescent="0.25">
      <c r="A12" s="92"/>
      <c r="B12" s="45" t="s">
        <v>17</v>
      </c>
      <c r="C12" s="43"/>
      <c r="D12" s="36"/>
      <c r="E12" s="44">
        <f t="shared" si="1"/>
        <v>0</v>
      </c>
      <c r="F12" s="50" t="e">
        <f t="shared" si="0"/>
        <v>#DIV/0!</v>
      </c>
      <c r="H12" s="16"/>
    </row>
    <row r="13" spans="1:8" s="4" customFormat="1" ht="24.95" hidden="1" customHeight="1" thickBot="1" x14ac:dyDescent="0.25">
      <c r="A13" s="92"/>
      <c r="B13" s="45" t="s">
        <v>18</v>
      </c>
      <c r="C13" s="43"/>
      <c r="D13" s="36"/>
      <c r="E13" s="44">
        <f t="shared" si="1"/>
        <v>0</v>
      </c>
      <c r="F13" s="50" t="e">
        <f t="shared" si="0"/>
        <v>#DIV/0!</v>
      </c>
      <c r="H13" s="16"/>
    </row>
    <row r="14" spans="1:8" s="4" customFormat="1" ht="24.95" hidden="1" customHeight="1" thickBot="1" x14ac:dyDescent="0.25">
      <c r="A14" s="92"/>
      <c r="B14" s="45" t="s">
        <v>19</v>
      </c>
      <c r="C14" s="43"/>
      <c r="D14" s="36"/>
      <c r="E14" s="44">
        <f t="shared" si="1"/>
        <v>0</v>
      </c>
      <c r="F14" s="50" t="e">
        <f t="shared" si="0"/>
        <v>#DIV/0!</v>
      </c>
      <c r="H14" s="16"/>
    </row>
    <row r="15" spans="1:8" s="4" customFormat="1" ht="24.95" customHeight="1" thickBot="1" x14ac:dyDescent="0.25">
      <c r="A15" s="93"/>
      <c r="B15" s="51" t="s">
        <v>20</v>
      </c>
      <c r="C15" s="19">
        <f>SUM(C5:C14)</f>
        <v>3548</v>
      </c>
      <c r="D15" s="19">
        <f>SUM(D5:D14)</f>
        <v>3468</v>
      </c>
      <c r="E15" s="19">
        <f>SUM(E5:E14)</f>
        <v>80</v>
      </c>
      <c r="F15" s="52">
        <f>D15*100/C15</f>
        <v>97.745208568207445</v>
      </c>
      <c r="G15" s="21" t="e">
        <f>+D15*100/#REF!</f>
        <v>#REF!</v>
      </c>
      <c r="H15" s="16"/>
    </row>
    <row r="16" spans="1:8" s="4" customFormat="1" ht="24.95" customHeight="1" thickBot="1" x14ac:dyDescent="0.25">
      <c r="A16" s="91" t="s">
        <v>21</v>
      </c>
      <c r="B16" s="46" t="s">
        <v>10</v>
      </c>
      <c r="C16" s="43">
        <f>+[6]ամփոփ!$E$62</f>
        <v>1246</v>
      </c>
      <c r="D16" s="36">
        <f>+[6]ամփոփ!$F$62</f>
        <v>1246</v>
      </c>
      <c r="E16" s="44">
        <f>C16-D16</f>
        <v>0</v>
      </c>
      <c r="F16" s="47">
        <f t="shared" ref="F16:F69" si="2">D16*100/C16</f>
        <v>100</v>
      </c>
      <c r="H16" s="16"/>
    </row>
    <row r="17" spans="1:8" s="4" customFormat="1" ht="24.95" customHeight="1" thickBot="1" x14ac:dyDescent="0.25">
      <c r="A17" s="92"/>
      <c r="B17" s="10" t="s">
        <v>11</v>
      </c>
      <c r="C17" s="43">
        <f>+[6]ամփոփ!$J$62</f>
        <v>1217</v>
      </c>
      <c r="D17" s="36">
        <f>+[6]ամփոփ!$K$62</f>
        <v>1207</v>
      </c>
      <c r="E17" s="44">
        <f t="shared" ref="E17:E25" si="3">C17-D17</f>
        <v>10</v>
      </c>
      <c r="F17" s="11">
        <f t="shared" si="2"/>
        <v>99.17830731306492</v>
      </c>
      <c r="H17" s="16"/>
    </row>
    <row r="18" spans="1:8" s="4" customFormat="1" ht="24.95" customHeight="1" thickBot="1" x14ac:dyDescent="0.25">
      <c r="A18" s="92"/>
      <c r="B18" s="46" t="s">
        <v>12</v>
      </c>
      <c r="C18" s="43">
        <f>+[6]ամփոփ!$O$62</f>
        <v>1156</v>
      </c>
      <c r="D18" s="36">
        <f>+[6]ամփոփ!$P$62</f>
        <v>1114</v>
      </c>
      <c r="E18" s="44">
        <f t="shared" si="3"/>
        <v>42</v>
      </c>
      <c r="F18" s="47">
        <f t="shared" si="2"/>
        <v>96.366782006920417</v>
      </c>
      <c r="H18" s="16"/>
    </row>
    <row r="19" spans="1:8" s="4" customFormat="1" ht="24.95" customHeight="1" thickBot="1" x14ac:dyDescent="0.25">
      <c r="A19" s="92"/>
      <c r="B19" s="48" t="s">
        <v>13</v>
      </c>
      <c r="C19" s="43">
        <f>+[6]ամփոփ!$T$62</f>
        <v>1123</v>
      </c>
      <c r="D19" s="36">
        <f>+[6]ամփոփ!$U$62</f>
        <v>965</v>
      </c>
      <c r="E19" s="44">
        <f t="shared" si="3"/>
        <v>158</v>
      </c>
      <c r="F19" s="49">
        <f t="shared" si="2"/>
        <v>85.930543187889583</v>
      </c>
      <c r="H19" s="16"/>
    </row>
    <row r="20" spans="1:8" s="4" customFormat="1" ht="24.95" hidden="1" customHeight="1" thickBot="1" x14ac:dyDescent="0.25">
      <c r="A20" s="92"/>
      <c r="B20" s="48" t="s">
        <v>14</v>
      </c>
      <c r="C20" s="43"/>
      <c r="D20" s="36"/>
      <c r="E20" s="44">
        <f t="shared" si="3"/>
        <v>0</v>
      </c>
      <c r="F20" s="49" t="e">
        <f t="shared" si="2"/>
        <v>#DIV/0!</v>
      </c>
      <c r="H20" s="16"/>
    </row>
    <row r="21" spans="1:8" s="4" customFormat="1" ht="24.95" hidden="1" customHeight="1" thickBot="1" x14ac:dyDescent="0.25">
      <c r="A21" s="92"/>
      <c r="B21" s="12" t="s">
        <v>15</v>
      </c>
      <c r="C21" s="43"/>
      <c r="D21" s="36"/>
      <c r="E21" s="44">
        <f t="shared" si="3"/>
        <v>0</v>
      </c>
      <c r="F21" s="49" t="e">
        <f t="shared" si="2"/>
        <v>#DIV/0!</v>
      </c>
      <c r="H21" s="16"/>
    </row>
    <row r="22" spans="1:8" s="4" customFormat="1" ht="24" hidden="1" customHeight="1" thickBot="1" x14ac:dyDescent="0.25">
      <c r="A22" s="92"/>
      <c r="B22" s="45" t="s">
        <v>16</v>
      </c>
      <c r="C22" s="43"/>
      <c r="D22" s="36"/>
      <c r="E22" s="44">
        <f t="shared" si="3"/>
        <v>0</v>
      </c>
      <c r="F22" s="49" t="e">
        <f t="shared" si="2"/>
        <v>#DIV/0!</v>
      </c>
      <c r="H22" s="16"/>
    </row>
    <row r="23" spans="1:8" s="4" customFormat="1" ht="24.95" hidden="1" customHeight="1" thickBot="1" x14ac:dyDescent="0.25">
      <c r="A23" s="92"/>
      <c r="B23" s="45" t="s">
        <v>17</v>
      </c>
      <c r="C23" s="43"/>
      <c r="D23" s="36"/>
      <c r="E23" s="44">
        <f t="shared" si="3"/>
        <v>0</v>
      </c>
      <c r="F23" s="49" t="e">
        <f t="shared" si="2"/>
        <v>#DIV/0!</v>
      </c>
      <c r="H23" s="16"/>
    </row>
    <row r="24" spans="1:8" s="4" customFormat="1" ht="24.95" hidden="1" customHeight="1" thickBot="1" x14ac:dyDescent="0.25">
      <c r="A24" s="92"/>
      <c r="B24" s="45" t="s">
        <v>18</v>
      </c>
      <c r="C24" s="43"/>
      <c r="D24" s="36"/>
      <c r="E24" s="44">
        <f t="shared" si="3"/>
        <v>0</v>
      </c>
      <c r="F24" s="49" t="e">
        <f t="shared" si="2"/>
        <v>#DIV/0!</v>
      </c>
      <c r="H24" s="16"/>
    </row>
    <row r="25" spans="1:8" s="4" customFormat="1" ht="24.95" hidden="1" customHeight="1" thickBot="1" x14ac:dyDescent="0.25">
      <c r="A25" s="92"/>
      <c r="B25" s="45" t="s">
        <v>19</v>
      </c>
      <c r="C25" s="43"/>
      <c r="D25" s="36"/>
      <c r="E25" s="44">
        <f t="shared" si="3"/>
        <v>0</v>
      </c>
      <c r="F25" s="49" t="e">
        <f t="shared" si="2"/>
        <v>#DIV/0!</v>
      </c>
      <c r="H25" s="16"/>
    </row>
    <row r="26" spans="1:8" s="4" customFormat="1" ht="24.95" customHeight="1" thickBot="1" x14ac:dyDescent="0.25">
      <c r="A26" s="93"/>
      <c r="B26" s="18" t="s">
        <v>20</v>
      </c>
      <c r="C26" s="19">
        <f>SUM(C16:C25)</f>
        <v>4742</v>
      </c>
      <c r="D26" s="19">
        <f>SUM(D16:D25)</f>
        <v>4532</v>
      </c>
      <c r="E26" s="19">
        <f>SUM(E16:E25)</f>
        <v>210</v>
      </c>
      <c r="F26" s="21">
        <f t="shared" si="2"/>
        <v>95.571488823281314</v>
      </c>
      <c r="G26" s="21" t="e">
        <f>+D26*100/#REF!</f>
        <v>#REF!</v>
      </c>
      <c r="H26" s="16"/>
    </row>
    <row r="27" spans="1:8" s="4" customFormat="1" ht="24.95" customHeight="1" thickBot="1" x14ac:dyDescent="0.25">
      <c r="A27" s="91" t="s">
        <v>42</v>
      </c>
      <c r="B27" s="12" t="s">
        <v>10</v>
      </c>
      <c r="C27" s="42">
        <f>+[2]ամփոփ!$E$29</f>
        <v>446</v>
      </c>
      <c r="D27" s="42">
        <f>+[2]ամփոփ!$F$29</f>
        <v>436</v>
      </c>
      <c r="E27" s="42">
        <f>+C27-D27</f>
        <v>10</v>
      </c>
      <c r="F27" s="13">
        <f t="shared" si="2"/>
        <v>97.757847533632287</v>
      </c>
      <c r="H27" s="16"/>
    </row>
    <row r="28" spans="1:8" s="4" customFormat="1" ht="24.95" customHeight="1" thickBot="1" x14ac:dyDescent="0.25">
      <c r="A28" s="92"/>
      <c r="B28" s="46" t="s">
        <v>11</v>
      </c>
      <c r="C28" s="42">
        <f>+[2]ամփոփ!$J$29</f>
        <v>436</v>
      </c>
      <c r="D28" s="42">
        <f>+[2]ամփոփ!$K$29</f>
        <v>426</v>
      </c>
      <c r="E28" s="42">
        <f t="shared" ref="E28:E36" si="4">+C28-D28</f>
        <v>10</v>
      </c>
      <c r="F28" s="11">
        <f t="shared" si="2"/>
        <v>97.706422018348619</v>
      </c>
      <c r="H28" s="16"/>
    </row>
    <row r="29" spans="1:8" s="4" customFormat="1" ht="24.95" customHeight="1" thickBot="1" x14ac:dyDescent="0.25">
      <c r="A29" s="92"/>
      <c r="B29" s="48" t="s">
        <v>12</v>
      </c>
      <c r="C29" s="42">
        <f>+[2]ամփոփ!$O$29</f>
        <v>386</v>
      </c>
      <c r="D29" s="42">
        <f>+[2]ամփոփ!$P$29</f>
        <v>376</v>
      </c>
      <c r="E29" s="42">
        <f t="shared" si="4"/>
        <v>10</v>
      </c>
      <c r="F29" s="47">
        <f t="shared" si="2"/>
        <v>97.409326424870471</v>
      </c>
      <c r="H29" s="16"/>
    </row>
    <row r="30" spans="1:8" s="4" customFormat="1" ht="24.95" customHeight="1" thickBot="1" x14ac:dyDescent="0.25">
      <c r="A30" s="92"/>
      <c r="B30" s="10" t="s">
        <v>13</v>
      </c>
      <c r="C30" s="42">
        <f>+[7]ամփոփ!$T$29</f>
        <v>374</v>
      </c>
      <c r="D30" s="42">
        <f>+[7]ամփոփ!$U$29</f>
        <v>360</v>
      </c>
      <c r="E30" s="42">
        <f t="shared" si="4"/>
        <v>14</v>
      </c>
      <c r="F30" s="49">
        <f t="shared" si="2"/>
        <v>96.256684491978604</v>
      </c>
      <c r="H30" s="16"/>
    </row>
    <row r="31" spans="1:8" s="4" customFormat="1" ht="24.95" hidden="1" customHeight="1" thickBot="1" x14ac:dyDescent="0.25">
      <c r="A31" s="92"/>
      <c r="B31" s="45" t="s">
        <v>14</v>
      </c>
      <c r="C31" s="42"/>
      <c r="D31" s="42"/>
      <c r="E31" s="42">
        <f t="shared" si="4"/>
        <v>0</v>
      </c>
      <c r="F31" s="49" t="e">
        <f t="shared" si="2"/>
        <v>#DIV/0!</v>
      </c>
      <c r="H31" s="16"/>
    </row>
    <row r="32" spans="1:8" s="4" customFormat="1" ht="24.95" hidden="1" customHeight="1" thickBot="1" x14ac:dyDescent="0.25">
      <c r="A32" s="92"/>
      <c r="B32" s="45" t="s">
        <v>15</v>
      </c>
      <c r="C32" s="42"/>
      <c r="D32" s="42"/>
      <c r="E32" s="42">
        <f t="shared" si="4"/>
        <v>0</v>
      </c>
      <c r="F32" s="49" t="e">
        <f t="shared" si="2"/>
        <v>#DIV/0!</v>
      </c>
      <c r="H32" s="16"/>
    </row>
    <row r="33" spans="1:8" s="4" customFormat="1" ht="24.95" hidden="1" customHeight="1" thickBot="1" x14ac:dyDescent="0.25">
      <c r="A33" s="92"/>
      <c r="B33" s="45" t="s">
        <v>16</v>
      </c>
      <c r="C33" s="42"/>
      <c r="D33" s="42"/>
      <c r="E33" s="42">
        <f t="shared" si="4"/>
        <v>0</v>
      </c>
      <c r="F33" s="49" t="e">
        <f t="shared" si="2"/>
        <v>#DIV/0!</v>
      </c>
      <c r="H33" s="16"/>
    </row>
    <row r="34" spans="1:8" s="4" customFormat="1" ht="24.95" hidden="1" customHeight="1" thickBot="1" x14ac:dyDescent="0.25">
      <c r="A34" s="92"/>
      <c r="B34" s="45" t="s">
        <v>17</v>
      </c>
      <c r="C34" s="42"/>
      <c r="D34" s="42"/>
      <c r="E34" s="42">
        <f t="shared" si="4"/>
        <v>0</v>
      </c>
      <c r="F34" s="49" t="e">
        <f t="shared" si="2"/>
        <v>#DIV/0!</v>
      </c>
      <c r="H34" s="16"/>
    </row>
    <row r="35" spans="1:8" s="4" customFormat="1" ht="24.95" hidden="1" customHeight="1" thickBot="1" x14ac:dyDescent="0.25">
      <c r="A35" s="92"/>
      <c r="B35" s="45" t="s">
        <v>18</v>
      </c>
      <c r="C35" s="42"/>
      <c r="D35" s="42"/>
      <c r="E35" s="42">
        <f t="shared" si="4"/>
        <v>0</v>
      </c>
      <c r="F35" s="49" t="e">
        <f t="shared" si="2"/>
        <v>#DIV/0!</v>
      </c>
      <c r="H35" s="16"/>
    </row>
    <row r="36" spans="1:8" s="4" customFormat="1" ht="24.95" hidden="1" customHeight="1" thickBot="1" x14ac:dyDescent="0.25">
      <c r="A36" s="92"/>
      <c r="B36" s="45" t="s">
        <v>19</v>
      </c>
      <c r="C36" s="42"/>
      <c r="D36" s="42"/>
      <c r="E36" s="42">
        <f t="shared" si="4"/>
        <v>0</v>
      </c>
      <c r="F36" s="49" t="e">
        <f t="shared" si="2"/>
        <v>#DIV/0!</v>
      </c>
      <c r="H36" s="16"/>
    </row>
    <row r="37" spans="1:8" s="4" customFormat="1" ht="24.95" customHeight="1" thickBot="1" x14ac:dyDescent="0.25">
      <c r="A37" s="93"/>
      <c r="B37" s="18" t="s">
        <v>20</v>
      </c>
      <c r="C37" s="19">
        <f>SUM(C27:C36)</f>
        <v>1642</v>
      </c>
      <c r="D37" s="19">
        <f>SUM(D27:D36)</f>
        <v>1598</v>
      </c>
      <c r="E37" s="19">
        <f>SUM(E27:E36)</f>
        <v>44</v>
      </c>
      <c r="F37" s="21">
        <f t="shared" si="2"/>
        <v>97.320341047503049</v>
      </c>
      <c r="G37" s="21" t="e">
        <f>+D37*100/#REF!</f>
        <v>#REF!</v>
      </c>
      <c r="H37" s="16"/>
    </row>
    <row r="38" spans="1:8" s="4" customFormat="1" ht="24.95" customHeight="1" thickBot="1" x14ac:dyDescent="0.25">
      <c r="A38" s="91" t="s">
        <v>43</v>
      </c>
      <c r="B38" s="12" t="s">
        <v>10</v>
      </c>
      <c r="C38" s="43">
        <f>+[3]ամփոփ!$E$30</f>
        <v>863</v>
      </c>
      <c r="D38" s="36">
        <f>+[3]ամփոփ!$F$30</f>
        <v>863</v>
      </c>
      <c r="E38" s="44">
        <f>C38-D38</f>
        <v>0</v>
      </c>
      <c r="F38" s="13">
        <f t="shared" si="2"/>
        <v>100</v>
      </c>
      <c r="H38" s="16"/>
    </row>
    <row r="39" spans="1:8" s="4" customFormat="1" ht="24.95" customHeight="1" thickBot="1" x14ac:dyDescent="0.25">
      <c r="A39" s="92"/>
      <c r="B39" s="45" t="s">
        <v>11</v>
      </c>
      <c r="C39" s="43">
        <f>+[3]ամփոփ!$J$30</f>
        <v>847</v>
      </c>
      <c r="D39" s="36">
        <f>+[3]ամփոփ!$K$30</f>
        <v>817</v>
      </c>
      <c r="E39" s="44">
        <f t="shared" ref="E39:E46" si="5">C39-D39</f>
        <v>30</v>
      </c>
      <c r="F39" s="49">
        <f t="shared" si="2"/>
        <v>96.45808736717828</v>
      </c>
      <c r="H39" s="16"/>
    </row>
    <row r="40" spans="1:8" s="4" customFormat="1" ht="24.95" customHeight="1" thickBot="1" x14ac:dyDescent="0.25">
      <c r="A40" s="92"/>
      <c r="B40" s="45" t="s">
        <v>12</v>
      </c>
      <c r="C40" s="43">
        <f>+[3]ամփոփ!$O$30</f>
        <v>801</v>
      </c>
      <c r="D40" s="36">
        <f>+[3]ամփոփ!$P$30</f>
        <v>781</v>
      </c>
      <c r="E40" s="44">
        <f t="shared" si="5"/>
        <v>20</v>
      </c>
      <c r="F40" s="49">
        <f t="shared" si="2"/>
        <v>97.503121098626721</v>
      </c>
      <c r="H40" s="16"/>
    </row>
    <row r="41" spans="1:8" s="4" customFormat="1" ht="24.95" customHeight="1" thickBot="1" x14ac:dyDescent="0.25">
      <c r="A41" s="92"/>
      <c r="B41" s="45" t="s">
        <v>13</v>
      </c>
      <c r="C41" s="36"/>
      <c r="D41" s="36"/>
      <c r="E41" s="44">
        <f t="shared" si="5"/>
        <v>0</v>
      </c>
      <c r="F41" s="49" t="e">
        <f t="shared" si="2"/>
        <v>#DIV/0!</v>
      </c>
      <c r="H41" s="16"/>
    </row>
    <row r="42" spans="1:8" s="4" customFormat="1" ht="24.95" hidden="1" customHeight="1" thickBot="1" x14ac:dyDescent="0.25">
      <c r="A42" s="92"/>
      <c r="B42" s="45" t="s">
        <v>14</v>
      </c>
      <c r="C42" s="43"/>
      <c r="D42" s="43"/>
      <c r="E42" s="44">
        <f t="shared" si="5"/>
        <v>0</v>
      </c>
      <c r="F42" s="49" t="e">
        <f t="shared" si="2"/>
        <v>#DIV/0!</v>
      </c>
      <c r="H42" s="16"/>
    </row>
    <row r="43" spans="1:8" s="4" customFormat="1" ht="24.95" hidden="1" customHeight="1" thickBot="1" x14ac:dyDescent="0.25">
      <c r="A43" s="92"/>
      <c r="B43" s="45" t="s">
        <v>15</v>
      </c>
      <c r="C43" s="43"/>
      <c r="D43" s="36"/>
      <c r="E43" s="44">
        <f t="shared" si="5"/>
        <v>0</v>
      </c>
      <c r="F43" s="49" t="e">
        <f t="shared" si="2"/>
        <v>#DIV/0!</v>
      </c>
      <c r="H43" s="16"/>
    </row>
    <row r="44" spans="1:8" s="4" customFormat="1" ht="24.95" hidden="1" customHeight="1" thickBot="1" x14ac:dyDescent="0.25">
      <c r="A44" s="92"/>
      <c r="B44" s="45" t="s">
        <v>16</v>
      </c>
      <c r="C44" s="43"/>
      <c r="D44" s="36"/>
      <c r="E44" s="44">
        <f>C44-D44</f>
        <v>0</v>
      </c>
      <c r="F44" s="49" t="e">
        <f t="shared" si="2"/>
        <v>#DIV/0!</v>
      </c>
      <c r="H44" s="16"/>
    </row>
    <row r="45" spans="1:8" s="4" customFormat="1" ht="24.95" hidden="1" customHeight="1" thickBot="1" x14ac:dyDescent="0.25">
      <c r="A45" s="92"/>
      <c r="B45" s="45" t="s">
        <v>17</v>
      </c>
      <c r="C45" s="43"/>
      <c r="D45" s="36"/>
      <c r="E45" s="44">
        <f t="shared" si="5"/>
        <v>0</v>
      </c>
      <c r="F45" s="49" t="e">
        <f t="shared" si="2"/>
        <v>#DIV/0!</v>
      </c>
      <c r="H45" s="16"/>
    </row>
    <row r="46" spans="1:8" s="4" customFormat="1" ht="24.95" hidden="1" customHeight="1" thickBot="1" x14ac:dyDescent="0.25">
      <c r="A46" s="92"/>
      <c r="B46" s="45" t="s">
        <v>18</v>
      </c>
      <c r="C46" s="43"/>
      <c r="D46" s="36"/>
      <c r="E46" s="44">
        <f t="shared" si="5"/>
        <v>0</v>
      </c>
      <c r="F46" s="49" t="e">
        <f t="shared" si="2"/>
        <v>#DIV/0!</v>
      </c>
      <c r="H46" s="16"/>
    </row>
    <row r="47" spans="1:8" s="4" customFormat="1" ht="24.95" hidden="1" customHeight="1" thickBot="1" x14ac:dyDescent="0.25">
      <c r="A47" s="92"/>
      <c r="B47" s="45" t="s">
        <v>19</v>
      </c>
      <c r="C47" s="43"/>
      <c r="D47" s="36"/>
      <c r="E47" s="44">
        <f t="shared" ref="E47" si="6">C47-D47</f>
        <v>0</v>
      </c>
      <c r="F47" s="49" t="e">
        <f t="shared" si="2"/>
        <v>#DIV/0!</v>
      </c>
      <c r="H47" s="16"/>
    </row>
    <row r="48" spans="1:8" s="4" customFormat="1" ht="24.95" customHeight="1" thickBot="1" x14ac:dyDescent="0.25">
      <c r="A48" s="101"/>
      <c r="B48" s="18" t="s">
        <v>20</v>
      </c>
      <c r="C48" s="19">
        <f>SUM(C38:C47)</f>
        <v>2511</v>
      </c>
      <c r="D48" s="19">
        <f>SUM(D38:D47)</f>
        <v>2461</v>
      </c>
      <c r="E48" s="19">
        <f>SUM(E38:E47)</f>
        <v>50</v>
      </c>
      <c r="F48" s="21">
        <f t="shared" si="2"/>
        <v>98.008761449621659</v>
      </c>
      <c r="G48" s="21" t="e">
        <f>+D48*100/#REF!</f>
        <v>#REF!</v>
      </c>
      <c r="H48" s="16"/>
    </row>
    <row r="49" spans="1:8" s="4" customFormat="1" ht="24.95" customHeight="1" thickBot="1" x14ac:dyDescent="0.25">
      <c r="A49" s="91" t="s">
        <v>22</v>
      </c>
      <c r="B49" s="12" t="s">
        <v>10</v>
      </c>
      <c r="C49" s="43">
        <f>+[8]ամփոփ!$E$62</f>
        <v>236</v>
      </c>
      <c r="D49" s="36">
        <f>+[8]ամփոփ!$F$62</f>
        <v>226</v>
      </c>
      <c r="E49" s="44">
        <f>C49-D49</f>
        <v>10</v>
      </c>
      <c r="F49" s="13">
        <f t="shared" ref="F49:F59" si="7">D49*100/C49</f>
        <v>95.762711864406782</v>
      </c>
      <c r="H49" s="16"/>
    </row>
    <row r="50" spans="1:8" s="4" customFormat="1" ht="24.95" customHeight="1" thickBot="1" x14ac:dyDescent="0.25">
      <c r="A50" s="92"/>
      <c r="B50" s="45" t="s">
        <v>11</v>
      </c>
      <c r="C50" s="43">
        <f>+[8]ամփոփ!$J$62</f>
        <v>213.5</v>
      </c>
      <c r="D50" s="36">
        <f>+[8]ամփոփ!$K$62</f>
        <v>210</v>
      </c>
      <c r="E50" s="44">
        <f t="shared" ref="E50:E58" si="8">C50-D50</f>
        <v>3.5</v>
      </c>
      <c r="F50" s="49">
        <f t="shared" si="7"/>
        <v>98.360655737704917</v>
      </c>
      <c r="H50" s="16"/>
    </row>
    <row r="51" spans="1:8" s="4" customFormat="1" ht="24.95" customHeight="1" thickBot="1" x14ac:dyDescent="0.25">
      <c r="A51" s="92"/>
      <c r="B51" s="45" t="s">
        <v>12</v>
      </c>
      <c r="C51" s="43">
        <f>+[8]ամփոփ!$O$62</f>
        <v>160</v>
      </c>
      <c r="D51" s="36">
        <f>+[8]ամփոփ!$P$62</f>
        <v>160</v>
      </c>
      <c r="E51" s="44">
        <f t="shared" si="8"/>
        <v>0</v>
      </c>
      <c r="F51" s="49">
        <f t="shared" si="7"/>
        <v>100</v>
      </c>
      <c r="H51" s="16"/>
    </row>
    <row r="52" spans="1:8" s="4" customFormat="1" ht="24.95" customHeight="1" thickBot="1" x14ac:dyDescent="0.25">
      <c r="A52" s="92"/>
      <c r="B52" s="45" t="s">
        <v>13</v>
      </c>
      <c r="C52" s="36">
        <f>+[8]ամփոփ!$T$62</f>
        <v>176</v>
      </c>
      <c r="D52" s="36">
        <f>+[8]ամփոփ!$U$62</f>
        <v>156</v>
      </c>
      <c r="E52" s="44">
        <f t="shared" si="8"/>
        <v>20</v>
      </c>
      <c r="F52" s="49">
        <f t="shared" si="7"/>
        <v>88.63636363636364</v>
      </c>
      <c r="H52" s="16"/>
    </row>
    <row r="53" spans="1:8" s="4" customFormat="1" ht="24.95" hidden="1" customHeight="1" thickBot="1" x14ac:dyDescent="0.25">
      <c r="A53" s="92"/>
      <c r="B53" s="45" t="s">
        <v>14</v>
      </c>
      <c r="C53" s="43"/>
      <c r="D53" s="43"/>
      <c r="E53" s="44">
        <f t="shared" si="8"/>
        <v>0</v>
      </c>
      <c r="F53" s="49" t="e">
        <f t="shared" si="7"/>
        <v>#DIV/0!</v>
      </c>
      <c r="H53" s="16"/>
    </row>
    <row r="54" spans="1:8" s="4" customFormat="1" ht="24.95" hidden="1" customHeight="1" thickBot="1" x14ac:dyDescent="0.25">
      <c r="A54" s="92"/>
      <c r="B54" s="45" t="s">
        <v>15</v>
      </c>
      <c r="C54" s="43"/>
      <c r="D54" s="36"/>
      <c r="E54" s="44">
        <f t="shared" si="8"/>
        <v>0</v>
      </c>
      <c r="F54" s="49" t="e">
        <f t="shared" si="7"/>
        <v>#DIV/0!</v>
      </c>
      <c r="H54" s="16"/>
    </row>
    <row r="55" spans="1:8" s="4" customFormat="1" ht="24.95" hidden="1" customHeight="1" thickBot="1" x14ac:dyDescent="0.25">
      <c r="A55" s="92"/>
      <c r="B55" s="45" t="s">
        <v>16</v>
      </c>
      <c r="C55" s="43"/>
      <c r="D55" s="36"/>
      <c r="E55" s="44">
        <f t="shared" si="8"/>
        <v>0</v>
      </c>
      <c r="F55" s="49" t="e">
        <f t="shared" si="7"/>
        <v>#DIV/0!</v>
      </c>
      <c r="H55" s="16"/>
    </row>
    <row r="56" spans="1:8" s="4" customFormat="1" ht="24.95" hidden="1" customHeight="1" thickBot="1" x14ac:dyDescent="0.25">
      <c r="A56" s="92"/>
      <c r="B56" s="45" t="s">
        <v>17</v>
      </c>
      <c r="C56" s="43"/>
      <c r="D56" s="36"/>
      <c r="E56" s="44">
        <f t="shared" si="8"/>
        <v>0</v>
      </c>
      <c r="F56" s="49" t="e">
        <f t="shared" si="7"/>
        <v>#DIV/0!</v>
      </c>
      <c r="H56" s="16"/>
    </row>
    <row r="57" spans="1:8" s="4" customFormat="1" ht="24.95" hidden="1" customHeight="1" thickBot="1" x14ac:dyDescent="0.25">
      <c r="A57" s="92"/>
      <c r="B57" s="45" t="s">
        <v>18</v>
      </c>
      <c r="C57" s="43"/>
      <c r="D57" s="36"/>
      <c r="E57" s="44">
        <f t="shared" si="8"/>
        <v>0</v>
      </c>
      <c r="F57" s="49" t="e">
        <f t="shared" si="7"/>
        <v>#DIV/0!</v>
      </c>
      <c r="H57" s="16"/>
    </row>
    <row r="58" spans="1:8" s="4" customFormat="1" ht="24.95" hidden="1" customHeight="1" thickBot="1" x14ac:dyDescent="0.25">
      <c r="A58" s="92"/>
      <c r="B58" s="45" t="s">
        <v>19</v>
      </c>
      <c r="C58" s="43"/>
      <c r="D58" s="36"/>
      <c r="E58" s="44">
        <f t="shared" si="8"/>
        <v>0</v>
      </c>
      <c r="F58" s="49" t="e">
        <f t="shared" si="7"/>
        <v>#DIV/0!</v>
      </c>
      <c r="H58" s="16"/>
    </row>
    <row r="59" spans="1:8" s="4" customFormat="1" ht="24.95" customHeight="1" thickBot="1" x14ac:dyDescent="0.25">
      <c r="A59" s="101"/>
      <c r="B59" s="18" t="s">
        <v>20</v>
      </c>
      <c r="C59" s="19">
        <f>SUM(C49:C58)</f>
        <v>785.5</v>
      </c>
      <c r="D59" s="19">
        <f>SUM(D49:D58)</f>
        <v>752</v>
      </c>
      <c r="E59" s="19">
        <f>SUM(E49:E58)</f>
        <v>33.5</v>
      </c>
      <c r="F59" s="21">
        <f t="shared" si="7"/>
        <v>95.735200509229784</v>
      </c>
      <c r="G59" s="21" t="e">
        <f>+D59*100/#REF!</f>
        <v>#REF!</v>
      </c>
      <c r="H59" s="16"/>
    </row>
    <row r="60" spans="1:8" s="4" customFormat="1" ht="24.95" customHeight="1" thickBot="1" x14ac:dyDescent="0.25">
      <c r="A60" s="91" t="s">
        <v>23</v>
      </c>
      <c r="B60" s="70" t="s">
        <v>10</v>
      </c>
      <c r="C60" s="72">
        <f t="shared" ref="C60:D69" si="9">+C5+C16+C27+C38+C49</f>
        <v>3749</v>
      </c>
      <c r="D60" s="72">
        <f t="shared" si="9"/>
        <v>3729</v>
      </c>
      <c r="E60" s="72">
        <f>+E5+E16+E27+E38</f>
        <v>10</v>
      </c>
      <c r="F60" s="71">
        <f t="shared" si="2"/>
        <v>99.466524406508398</v>
      </c>
    </row>
    <row r="61" spans="1:8" s="4" customFormat="1" ht="24.95" customHeight="1" thickBot="1" x14ac:dyDescent="0.25">
      <c r="A61" s="92"/>
      <c r="B61" s="69" t="s">
        <v>11</v>
      </c>
      <c r="C61" s="72">
        <f t="shared" si="9"/>
        <v>3581.5</v>
      </c>
      <c r="D61" s="72">
        <f t="shared" si="9"/>
        <v>3518</v>
      </c>
      <c r="E61" s="72">
        <f t="shared" ref="E61:E69" si="10">+E6+E17+E28+E39</f>
        <v>60</v>
      </c>
      <c r="F61" s="26">
        <f t="shared" si="2"/>
        <v>98.22699986039369</v>
      </c>
    </row>
    <row r="62" spans="1:8" s="4" customFormat="1" ht="24.95" customHeight="1" thickBot="1" x14ac:dyDescent="0.25">
      <c r="A62" s="92"/>
      <c r="B62" s="69" t="s">
        <v>12</v>
      </c>
      <c r="C62" s="72">
        <f t="shared" si="9"/>
        <v>3389</v>
      </c>
      <c r="D62" s="72">
        <f t="shared" si="9"/>
        <v>3317</v>
      </c>
      <c r="E62" s="72">
        <f t="shared" si="10"/>
        <v>72</v>
      </c>
      <c r="F62" s="13">
        <f t="shared" si="2"/>
        <v>97.875479492475662</v>
      </c>
    </row>
    <row r="63" spans="1:8" s="4" customFormat="1" ht="24.95" customHeight="1" thickBot="1" x14ac:dyDescent="0.25">
      <c r="A63" s="92"/>
      <c r="B63" s="69" t="s">
        <v>13</v>
      </c>
      <c r="C63" s="72">
        <f t="shared" si="9"/>
        <v>2509</v>
      </c>
      <c r="D63" s="72">
        <f t="shared" si="9"/>
        <v>2247</v>
      </c>
      <c r="E63" s="72">
        <f t="shared" si="10"/>
        <v>242</v>
      </c>
      <c r="F63" s="13">
        <f t="shared" si="2"/>
        <v>89.55759266640095</v>
      </c>
    </row>
    <row r="64" spans="1:8" s="4" customFormat="1" ht="24.95" hidden="1" customHeight="1" thickBot="1" x14ac:dyDescent="0.25">
      <c r="A64" s="92"/>
      <c r="B64" s="69" t="s">
        <v>14</v>
      </c>
      <c r="C64" s="72">
        <f t="shared" si="9"/>
        <v>0</v>
      </c>
      <c r="D64" s="72">
        <f t="shared" si="9"/>
        <v>0</v>
      </c>
      <c r="E64" s="72">
        <f t="shared" si="10"/>
        <v>0</v>
      </c>
      <c r="F64" s="13" t="e">
        <f t="shared" si="2"/>
        <v>#DIV/0!</v>
      </c>
    </row>
    <row r="65" spans="1:7" s="4" customFormat="1" ht="24.95" hidden="1" customHeight="1" thickBot="1" x14ac:dyDescent="0.25">
      <c r="A65" s="92"/>
      <c r="B65" s="69" t="s">
        <v>15</v>
      </c>
      <c r="C65" s="72">
        <f t="shared" si="9"/>
        <v>0</v>
      </c>
      <c r="D65" s="72">
        <f t="shared" si="9"/>
        <v>0</v>
      </c>
      <c r="E65" s="72">
        <f t="shared" si="10"/>
        <v>0</v>
      </c>
      <c r="F65" s="13" t="e">
        <f t="shared" si="2"/>
        <v>#DIV/0!</v>
      </c>
    </row>
    <row r="66" spans="1:7" s="4" customFormat="1" ht="24.95" hidden="1" customHeight="1" thickBot="1" x14ac:dyDescent="0.25">
      <c r="A66" s="92"/>
      <c r="B66" s="69" t="s">
        <v>16</v>
      </c>
      <c r="C66" s="72">
        <f t="shared" si="9"/>
        <v>0</v>
      </c>
      <c r="D66" s="72">
        <f t="shared" si="9"/>
        <v>0</v>
      </c>
      <c r="E66" s="72">
        <f t="shared" si="10"/>
        <v>0</v>
      </c>
      <c r="F66" s="13" t="e">
        <f t="shared" si="2"/>
        <v>#DIV/0!</v>
      </c>
    </row>
    <row r="67" spans="1:7" s="4" customFormat="1" ht="24.95" hidden="1" customHeight="1" thickBot="1" x14ac:dyDescent="0.25">
      <c r="A67" s="92"/>
      <c r="B67" s="69" t="s">
        <v>17</v>
      </c>
      <c r="C67" s="72">
        <f t="shared" si="9"/>
        <v>0</v>
      </c>
      <c r="D67" s="72">
        <f t="shared" si="9"/>
        <v>0</v>
      </c>
      <c r="E67" s="72">
        <f t="shared" si="10"/>
        <v>0</v>
      </c>
      <c r="F67" s="13" t="e">
        <f t="shared" si="2"/>
        <v>#DIV/0!</v>
      </c>
    </row>
    <row r="68" spans="1:7" s="4" customFormat="1" ht="24.95" hidden="1" customHeight="1" thickBot="1" x14ac:dyDescent="0.25">
      <c r="A68" s="92"/>
      <c r="B68" s="69" t="s">
        <v>18</v>
      </c>
      <c r="C68" s="72">
        <f t="shared" si="9"/>
        <v>0</v>
      </c>
      <c r="D68" s="72">
        <f t="shared" si="9"/>
        <v>0</v>
      </c>
      <c r="E68" s="72">
        <f t="shared" si="10"/>
        <v>0</v>
      </c>
      <c r="F68" s="13" t="e">
        <f t="shared" si="2"/>
        <v>#DIV/0!</v>
      </c>
    </row>
    <row r="69" spans="1:7" s="4" customFormat="1" ht="24.95" hidden="1" customHeight="1" thickBot="1" x14ac:dyDescent="0.25">
      <c r="A69" s="92"/>
      <c r="B69" s="69" t="s">
        <v>19</v>
      </c>
      <c r="C69" s="72">
        <f t="shared" si="9"/>
        <v>0</v>
      </c>
      <c r="D69" s="72">
        <f t="shared" si="9"/>
        <v>0</v>
      </c>
      <c r="E69" s="72">
        <f t="shared" si="10"/>
        <v>0</v>
      </c>
      <c r="F69" s="13" t="e">
        <f t="shared" si="2"/>
        <v>#DIV/0!</v>
      </c>
    </row>
    <row r="70" spans="1:7" s="4" customFormat="1" ht="24.95" customHeight="1" thickBot="1" x14ac:dyDescent="0.25">
      <c r="A70" s="93"/>
      <c r="B70" s="51" t="s">
        <v>20</v>
      </c>
      <c r="C70" s="19">
        <f>SUM(C60:C69)</f>
        <v>13228.5</v>
      </c>
      <c r="D70" s="20">
        <f>SUM(D60:D69)</f>
        <v>12811</v>
      </c>
      <c r="E70" s="19">
        <f>SUM(E60:E69)</f>
        <v>384</v>
      </c>
      <c r="F70" s="52">
        <f>D70*100/C70</f>
        <v>96.843935442415997</v>
      </c>
      <c r="G70" s="7" t="e">
        <f>+D70*100/#REF!</f>
        <v>#REF!</v>
      </c>
    </row>
  </sheetData>
  <sheetProtection selectLockedCells="1" selectUnlockedCells="1"/>
  <mergeCells count="8">
    <mergeCell ref="A60:A70"/>
    <mergeCell ref="A38:A48"/>
    <mergeCell ref="A1:F1"/>
    <mergeCell ref="A2:F2"/>
    <mergeCell ref="A5:A15"/>
    <mergeCell ref="A16:A26"/>
    <mergeCell ref="A27:A37"/>
    <mergeCell ref="A49:A59"/>
  </mergeCells>
  <printOptions horizontalCentered="1" verticalCentered="1"/>
  <pageMargins left="3.937007874015748E-2" right="3.937007874015748E-2" top="3.937007874015748E-2" bottom="3.937007874015748E-2" header="0.23622047244094491" footer="0.51181102362204722"/>
  <pageSetup paperSize="9" scale="80" firstPageNumber="0" orientation="portrait" r:id="rId1"/>
  <headerFooter alignWithMargins="0"/>
  <ignoredErrors>
    <ignoredError sqref="C15 E15:F15 F18:F19 E37:F37 F17 C37 F21:F25 C26 F27 F26 F16 E16 E26 F29:F36 D15 D26 D37 E48" formula="1"/>
    <ignoredError sqref="F28 F20" evalError="1" formula="1"/>
    <ignoredError sqref="F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P18" sqref="P18"/>
    </sheetView>
  </sheetViews>
  <sheetFormatPr defaultRowHeight="12.75" x14ac:dyDescent="0.2"/>
  <cols>
    <col min="1" max="1" width="3.85546875" bestFit="1" customWidth="1"/>
    <col min="2" max="2" width="27.7109375" bestFit="1" customWidth="1"/>
    <col min="3" max="3" width="14.140625" customWidth="1"/>
    <col min="4" max="5" width="12.5703125" bestFit="1" customWidth="1"/>
    <col min="6" max="6" width="2.28515625" style="88" customWidth="1"/>
    <col min="7" max="7" width="14.140625" customWidth="1"/>
    <col min="8" max="9" width="12.5703125" bestFit="1" customWidth="1"/>
    <col min="10" max="10" width="2.28515625" style="88" customWidth="1"/>
    <col min="11" max="11" width="14.140625" customWidth="1"/>
    <col min="12" max="13" width="12.5703125" bestFit="1" customWidth="1"/>
    <col min="14" max="14" width="2.28515625" style="88" customWidth="1"/>
    <col min="15" max="15" width="14.140625" customWidth="1"/>
    <col min="16" max="17" width="12.5703125" bestFit="1" customWidth="1"/>
  </cols>
  <sheetData>
    <row r="2" spans="1:17" ht="15.75" thickBot="1" x14ac:dyDescent="0.3">
      <c r="A2" s="81"/>
      <c r="B2" s="81"/>
      <c r="C2" s="81"/>
      <c r="D2" s="81"/>
      <c r="E2" s="81"/>
      <c r="G2" s="81"/>
      <c r="H2" s="81"/>
      <c r="I2" s="81"/>
      <c r="K2" s="81"/>
      <c r="L2" s="81"/>
      <c r="M2" s="81"/>
      <c r="O2" s="81"/>
      <c r="P2" s="81"/>
      <c r="Q2" s="81"/>
    </row>
    <row r="3" spans="1:17" ht="27" customHeight="1" thickBot="1" x14ac:dyDescent="0.25">
      <c r="A3" s="107" t="s">
        <v>24</v>
      </c>
      <c r="B3" s="107" t="s">
        <v>25</v>
      </c>
      <c r="C3" s="111" t="s">
        <v>26</v>
      </c>
      <c r="D3" s="109" t="s">
        <v>27</v>
      </c>
      <c r="E3" s="110"/>
      <c r="G3" s="111" t="s">
        <v>26</v>
      </c>
      <c r="H3" s="109" t="s">
        <v>28</v>
      </c>
      <c r="I3" s="110"/>
      <c r="K3" s="111" t="s">
        <v>26</v>
      </c>
      <c r="L3" s="109" t="s">
        <v>40</v>
      </c>
      <c r="M3" s="110"/>
      <c r="O3" s="111" t="s">
        <v>26</v>
      </c>
      <c r="P3" s="109" t="s">
        <v>39</v>
      </c>
      <c r="Q3" s="110"/>
    </row>
    <row r="4" spans="1:17" ht="45.75" thickBot="1" x14ac:dyDescent="0.25">
      <c r="A4" s="108"/>
      <c r="B4" s="108"/>
      <c r="C4" s="112"/>
      <c r="D4" s="84" t="s">
        <v>29</v>
      </c>
      <c r="E4" s="84" t="s">
        <v>30</v>
      </c>
      <c r="G4" s="112"/>
      <c r="H4" s="84" t="s">
        <v>29</v>
      </c>
      <c r="I4" s="84" t="s">
        <v>30</v>
      </c>
      <c r="K4" s="112"/>
      <c r="L4" s="84" t="s">
        <v>29</v>
      </c>
      <c r="M4" s="84" t="s">
        <v>30</v>
      </c>
      <c r="O4" s="112"/>
      <c r="P4" s="84" t="s">
        <v>29</v>
      </c>
      <c r="Q4" s="84" t="s">
        <v>30</v>
      </c>
    </row>
    <row r="5" spans="1:17" ht="22.5" customHeight="1" thickBot="1" x14ac:dyDescent="0.25">
      <c r="A5" s="102" t="s">
        <v>31</v>
      </c>
      <c r="B5" s="103"/>
      <c r="C5" s="103"/>
      <c r="D5" s="103"/>
      <c r="E5" s="104"/>
    </row>
    <row r="6" spans="1:17" ht="27.75" customHeight="1" thickBot="1" x14ac:dyDescent="0.25">
      <c r="A6" s="83">
        <v>68</v>
      </c>
      <c r="B6" s="82" t="s">
        <v>32</v>
      </c>
      <c r="C6" s="83">
        <v>14</v>
      </c>
      <c r="D6" s="85">
        <v>120</v>
      </c>
      <c r="E6" s="85">
        <v>120</v>
      </c>
      <c r="G6" s="83">
        <v>14</v>
      </c>
      <c r="H6" s="85">
        <v>120</v>
      </c>
      <c r="I6" s="85">
        <v>120</v>
      </c>
      <c r="K6" s="83">
        <v>14</v>
      </c>
      <c r="L6" s="85">
        <v>120</v>
      </c>
      <c r="M6" s="85">
        <v>120</v>
      </c>
      <c r="O6" s="83">
        <v>14</v>
      </c>
      <c r="P6" s="85"/>
      <c r="Q6" s="85"/>
    </row>
    <row r="7" spans="1:17" ht="27.75" customHeight="1" thickBot="1" x14ac:dyDescent="0.25">
      <c r="A7" s="83">
        <v>69</v>
      </c>
      <c r="B7" s="82" t="s">
        <v>33</v>
      </c>
      <c r="C7" s="83">
        <v>14</v>
      </c>
      <c r="D7" s="85">
        <v>100</v>
      </c>
      <c r="E7" s="85">
        <v>100</v>
      </c>
      <c r="G7" s="83">
        <v>14</v>
      </c>
      <c r="H7" s="85">
        <v>100</v>
      </c>
      <c r="I7" s="85">
        <v>100</v>
      </c>
      <c r="K7" s="83">
        <v>14</v>
      </c>
      <c r="L7" s="85">
        <v>100</v>
      </c>
      <c r="M7" s="85">
        <v>100</v>
      </c>
      <c r="O7" s="83">
        <v>14</v>
      </c>
      <c r="P7" s="85"/>
      <c r="Q7" s="85"/>
    </row>
    <row r="8" spans="1:17" ht="27.75" customHeight="1" thickBot="1" x14ac:dyDescent="0.25">
      <c r="A8" s="83">
        <v>70</v>
      </c>
      <c r="B8" s="82" t="s">
        <v>34</v>
      </c>
      <c r="C8" s="83">
        <v>10</v>
      </c>
      <c r="D8" s="85">
        <v>80</v>
      </c>
      <c r="E8" s="85">
        <v>80</v>
      </c>
      <c r="G8" s="83">
        <v>13</v>
      </c>
      <c r="H8" s="85">
        <v>104</v>
      </c>
      <c r="I8" s="85">
        <v>80</v>
      </c>
      <c r="K8" s="83">
        <v>13</v>
      </c>
      <c r="L8" s="85">
        <v>104</v>
      </c>
      <c r="M8" s="85">
        <v>80</v>
      </c>
      <c r="O8" s="83">
        <v>13</v>
      </c>
      <c r="P8" s="85"/>
      <c r="Q8" s="85"/>
    </row>
    <row r="9" spans="1:17" ht="27.75" customHeight="1" thickBot="1" x14ac:dyDescent="0.25">
      <c r="A9" s="83">
        <v>71</v>
      </c>
      <c r="B9" s="82" t="s">
        <v>35</v>
      </c>
      <c r="C9" s="83">
        <v>8</v>
      </c>
      <c r="D9" s="85">
        <v>60</v>
      </c>
      <c r="E9" s="85">
        <v>60</v>
      </c>
      <c r="G9" s="83">
        <v>8</v>
      </c>
      <c r="H9" s="85">
        <v>60</v>
      </c>
      <c r="I9" s="85">
        <v>60</v>
      </c>
      <c r="K9" s="83">
        <v>8</v>
      </c>
      <c r="L9" s="85">
        <v>60</v>
      </c>
      <c r="M9" s="85">
        <v>60</v>
      </c>
      <c r="O9" s="83">
        <v>8</v>
      </c>
      <c r="P9" s="85"/>
      <c r="Q9" s="85"/>
    </row>
    <row r="10" spans="1:17" ht="27.75" customHeight="1" thickBot="1" x14ac:dyDescent="0.25">
      <c r="A10" s="83">
        <v>72</v>
      </c>
      <c r="B10" s="82" t="s">
        <v>36</v>
      </c>
      <c r="C10" s="83">
        <v>10</v>
      </c>
      <c r="D10" s="85">
        <v>80</v>
      </c>
      <c r="E10" s="85">
        <v>80</v>
      </c>
      <c r="G10" s="83">
        <v>12</v>
      </c>
      <c r="H10" s="85">
        <v>96</v>
      </c>
      <c r="I10" s="85">
        <v>90</v>
      </c>
      <c r="K10" s="83">
        <v>12</v>
      </c>
      <c r="L10" s="85">
        <v>96</v>
      </c>
      <c r="M10" s="85">
        <v>90</v>
      </c>
      <c r="O10" s="83">
        <v>12</v>
      </c>
      <c r="P10" s="85"/>
      <c r="Q10" s="85"/>
    </row>
    <row r="11" spans="1:17" ht="27.75" customHeight="1" thickBot="1" x14ac:dyDescent="0.25">
      <c r="A11" s="83">
        <v>73</v>
      </c>
      <c r="B11" s="82" t="s">
        <v>37</v>
      </c>
      <c r="C11" s="83">
        <v>14</v>
      </c>
      <c r="D11" s="85">
        <v>82</v>
      </c>
      <c r="E11" s="85">
        <v>52</v>
      </c>
      <c r="G11" s="83">
        <v>24</v>
      </c>
      <c r="H11" s="85">
        <f>+G11*7</f>
        <v>168</v>
      </c>
      <c r="I11" s="85">
        <v>52</v>
      </c>
      <c r="K11" s="83">
        <v>24</v>
      </c>
      <c r="L11" s="85">
        <f>+K11*7</f>
        <v>168</v>
      </c>
      <c r="M11" s="85">
        <v>52</v>
      </c>
      <c r="O11" s="83">
        <v>23</v>
      </c>
      <c r="P11" s="85">
        <v>122</v>
      </c>
      <c r="Q11" s="85">
        <v>102</v>
      </c>
    </row>
    <row r="12" spans="1:17" ht="27.75" customHeight="1" thickBot="1" x14ac:dyDescent="0.25">
      <c r="A12" s="105" t="s">
        <v>38</v>
      </c>
      <c r="B12" s="106"/>
      <c r="C12" s="86">
        <v>73</v>
      </c>
      <c r="D12" s="87">
        <v>552</v>
      </c>
      <c r="E12" s="87">
        <v>492</v>
      </c>
      <c r="G12" s="86">
        <v>73</v>
      </c>
      <c r="H12" s="87">
        <v>552</v>
      </c>
      <c r="I12" s="87">
        <v>492</v>
      </c>
      <c r="K12" s="86">
        <v>73</v>
      </c>
      <c r="L12" s="87">
        <v>552</v>
      </c>
      <c r="M12" s="87">
        <v>492</v>
      </c>
      <c r="O12" s="86">
        <v>73</v>
      </c>
      <c r="P12" s="87">
        <v>552</v>
      </c>
      <c r="Q12" s="87">
        <v>492</v>
      </c>
    </row>
  </sheetData>
  <mergeCells count="12">
    <mergeCell ref="K3:K4"/>
    <mergeCell ref="L3:M3"/>
    <mergeCell ref="O3:O4"/>
    <mergeCell ref="P3:Q3"/>
    <mergeCell ref="G3:G4"/>
    <mergeCell ref="H3:I3"/>
    <mergeCell ref="A5:E5"/>
    <mergeCell ref="A12:B12"/>
    <mergeCell ref="B3:B4"/>
    <mergeCell ref="A3:A4"/>
    <mergeCell ref="D3:E3"/>
    <mergeCell ref="C3:C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962614b-81bb-4f92-bab3-41aba671a769">
      <UserInfo>
        <DisplayName>Տաթև Բլեյան</DisplayName>
        <AccountId>43</AccountId>
        <AccountType/>
      </UserInfo>
      <UserInfo>
        <DisplayName>Արմինե Տեր-Արսենյան</DisplayName>
        <AccountId>19</AccountId>
        <AccountType/>
      </UserInfo>
      <UserInfo>
        <DisplayName>Անի Տեր-Արսենյան</DisplayName>
        <AccountId>18</AccountId>
        <AccountType/>
      </UserInfo>
      <UserInfo>
        <DisplayName>Arnold Miqayelyan</DisplayName>
        <AccountId>79</AccountId>
        <AccountType/>
      </UserInfo>
      <UserInfo>
        <DisplayName>Կարինե Պետրոսյան</DisplayName>
        <AccountId>55</AccountId>
        <AccountType/>
      </UserInfo>
      <UserInfo>
        <DisplayName>Անուշ Հովհաննիսյան</DisplayName>
        <AccountId>11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E6F03CF782654F8D7B6482D2C98A9A" ma:contentTypeVersion="2" ma:contentTypeDescription="Create a new document." ma:contentTypeScope="" ma:versionID="652ea45643d396c8048a0d863725c1b3">
  <xsd:schema xmlns:xsd="http://www.w3.org/2001/XMLSchema" xmlns:xs="http://www.w3.org/2001/XMLSchema" xmlns:p="http://schemas.microsoft.com/office/2006/metadata/properties" xmlns:ns3="1962614b-81bb-4f92-bab3-41aba671a769" targetNamespace="http://schemas.microsoft.com/office/2006/metadata/properties" ma:root="true" ma:fieldsID="70636a8e0b569e6a46366604a4641730" ns3:_="">
    <xsd:import namespace="1962614b-81bb-4f92-bab3-41aba671a76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2614b-81bb-4f92-bab3-41aba671a76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5D5284-8A8D-40F4-B0FB-367142091E56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962614b-81bb-4f92-bab3-41aba671a769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F01D083-3912-4EC8-9DDD-FEF507F642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797143-1036-46CF-A281-89D05224A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62614b-81bb-4f92-bab3-41aba671a7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dproc</vt:lpstr>
      <vt:lpstr>masnag</vt:lpstr>
      <vt:lpstr>nax.</vt:lpstr>
      <vt:lpstr>erkarorya</vt:lpstr>
      <vt:lpstr>լրացուցիչ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</dc:creator>
  <cp:keywords/>
  <dc:description/>
  <cp:lastModifiedBy>Lilit</cp:lastModifiedBy>
  <cp:revision/>
  <cp:lastPrinted>2016-04-19T06:47:31Z</cp:lastPrinted>
  <dcterms:created xsi:type="dcterms:W3CDTF">2010-05-09T14:32:46Z</dcterms:created>
  <dcterms:modified xsi:type="dcterms:W3CDTF">2016-12-27T04:16:50Z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0x01010044E6F03CF782654F8D7B6482D2C98A9A</vt:lpwstr>
  </property>
</Properties>
</file>